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defaultThemeVersion="124226"/>
  <xr:revisionPtr revIDLastSave="0" documentId="13_ncr:1_{CD54C595-7CC6-4455-88E1-20416A71B1C9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1. AF - Założenia" sheetId="1" r:id="rId1"/>
    <sheet name="2.AF - Obliczenia" sheetId="2" r:id="rId2"/>
    <sheet name="3. AF  - Wyniki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6" i="2" l="1"/>
  <c r="F186" i="2"/>
  <c r="G150" i="2"/>
  <c r="G147" i="2"/>
  <c r="G148" i="2"/>
  <c r="G149" i="2"/>
  <c r="G146" i="2"/>
  <c r="G142" i="2"/>
  <c r="G143" i="2"/>
  <c r="G144" i="2"/>
  <c r="G141" i="2"/>
  <c r="G136" i="2"/>
  <c r="G137" i="2"/>
  <c r="G138" i="2"/>
  <c r="G139" i="2"/>
  <c r="G135" i="2"/>
  <c r="F134" i="2"/>
  <c r="F140" i="2" s="1"/>
  <c r="F145" i="2" s="1"/>
  <c r="F135" i="2"/>
  <c r="F141" i="2"/>
  <c r="F144" i="2" s="1"/>
  <c r="F148" i="2"/>
  <c r="F149" i="2"/>
  <c r="H30" i="2"/>
  <c r="I30" i="2"/>
  <c r="J30" i="2"/>
  <c r="K30" i="2"/>
  <c r="L30" i="2"/>
  <c r="M30" i="2"/>
  <c r="N30" i="2"/>
  <c r="O30" i="2"/>
  <c r="P30" i="2"/>
  <c r="G30" i="2"/>
  <c r="F30" i="2"/>
  <c r="E30" i="2"/>
  <c r="D30" i="2"/>
  <c r="F28" i="2"/>
  <c r="D134" i="1"/>
  <c r="E134" i="1"/>
  <c r="F134" i="1"/>
  <c r="G134" i="1"/>
  <c r="H134" i="1"/>
  <c r="I134" i="1"/>
  <c r="J134" i="1"/>
  <c r="K134" i="1"/>
  <c r="L134" i="1"/>
  <c r="M134" i="1"/>
  <c r="N134" i="1"/>
  <c r="O134" i="1"/>
  <c r="P134" i="1"/>
  <c r="Q134" i="1"/>
  <c r="C134" i="1"/>
  <c r="H204" i="1"/>
  <c r="I204" i="1" s="1"/>
  <c r="J204" i="1" s="1"/>
  <c r="K204" i="1" s="1"/>
  <c r="L204" i="1" s="1"/>
  <c r="M204" i="1" s="1"/>
  <c r="N204" i="1" s="1"/>
  <c r="O204" i="1" s="1"/>
  <c r="P204" i="1" s="1"/>
  <c r="Q204" i="1" s="1"/>
  <c r="E34" i="1"/>
  <c r="F34" i="1" s="1"/>
  <c r="F69" i="1" s="1"/>
  <c r="F105" i="1" s="1"/>
  <c r="J33" i="1"/>
  <c r="D33" i="1" s="1"/>
  <c r="D68" i="1" s="1"/>
  <c r="D104" i="1" s="1"/>
  <c r="E32" i="1"/>
  <c r="E67" i="1" s="1"/>
  <c r="E103" i="1" s="1"/>
  <c r="D32" i="1"/>
  <c r="D67" i="1" s="1"/>
  <c r="D103" i="1" s="1"/>
  <c r="E31" i="1"/>
  <c r="E66" i="1" s="1"/>
  <c r="E102" i="1" s="1"/>
  <c r="D31" i="1"/>
  <c r="J30" i="1"/>
  <c r="E30" i="1" s="1"/>
  <c r="E65" i="1" s="1"/>
  <c r="E101" i="1" s="1"/>
  <c r="E28" i="1"/>
  <c r="H28" i="1" s="1"/>
  <c r="K28" i="1" s="1"/>
  <c r="E27" i="1"/>
  <c r="H27" i="1" s="1"/>
  <c r="K27" i="1" s="1"/>
  <c r="E26" i="1"/>
  <c r="E61" i="1" s="1"/>
  <c r="E97" i="1" s="1"/>
  <c r="J25" i="1"/>
  <c r="E25" i="1" s="1"/>
  <c r="J24" i="1"/>
  <c r="E24" i="1" s="1"/>
  <c r="J23" i="1"/>
  <c r="E23" i="1" s="1"/>
  <c r="J22" i="1"/>
  <c r="E22" i="1" s="1"/>
  <c r="E57" i="1" s="1"/>
  <c r="E93" i="1" s="1"/>
  <c r="J29" i="1"/>
  <c r="E29" i="1" s="1"/>
  <c r="E64" i="1" s="1"/>
  <c r="E100" i="1" s="1"/>
  <c r="J21" i="1"/>
  <c r="D21" i="1" s="1"/>
  <c r="D37" i="1" s="1"/>
  <c r="C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F61" i="1"/>
  <c r="F97" i="1" s="1"/>
  <c r="F62" i="1"/>
  <c r="F98" i="1" s="1"/>
  <c r="F63" i="1"/>
  <c r="F99" i="1" s="1"/>
  <c r="F66" i="1"/>
  <c r="F102" i="1" s="1"/>
  <c r="F67" i="1"/>
  <c r="F103" i="1" s="1"/>
  <c r="F72" i="1"/>
  <c r="F73" i="1"/>
  <c r="F109" i="1" s="1"/>
  <c r="F74" i="1"/>
  <c r="F110" i="1" s="1"/>
  <c r="F75" i="1"/>
  <c r="F111" i="1" s="1"/>
  <c r="F76" i="1"/>
  <c r="F112" i="1" s="1"/>
  <c r="F77" i="1"/>
  <c r="F113" i="1" s="1"/>
  <c r="F78" i="1"/>
  <c r="F114" i="1" s="1"/>
  <c r="F79" i="1"/>
  <c r="F115" i="1" s="1"/>
  <c r="F80" i="1"/>
  <c r="F116" i="1" s="1"/>
  <c r="F81" i="1"/>
  <c r="F117" i="1" s="1"/>
  <c r="F82" i="1"/>
  <c r="F118" i="1" s="1"/>
  <c r="F83" i="1"/>
  <c r="F119" i="1" s="1"/>
  <c r="F84" i="1"/>
  <c r="F120" i="1" s="1"/>
  <c r="F85" i="1"/>
  <c r="F121" i="1" s="1"/>
  <c r="D72" i="1"/>
  <c r="E72" i="1"/>
  <c r="D73" i="1"/>
  <c r="D109" i="1" s="1"/>
  <c r="E73" i="1"/>
  <c r="E109" i="1" s="1"/>
  <c r="D74" i="1"/>
  <c r="D110" i="1" s="1"/>
  <c r="E74" i="1"/>
  <c r="E110" i="1" s="1"/>
  <c r="D75" i="1"/>
  <c r="D111" i="1" s="1"/>
  <c r="E75" i="1"/>
  <c r="E111" i="1" s="1"/>
  <c r="D76" i="1"/>
  <c r="D112" i="1" s="1"/>
  <c r="E76" i="1"/>
  <c r="E112" i="1" s="1"/>
  <c r="D77" i="1"/>
  <c r="D113" i="1" s="1"/>
  <c r="E77" i="1"/>
  <c r="E113" i="1" s="1"/>
  <c r="D78" i="1"/>
  <c r="D114" i="1" s="1"/>
  <c r="E78" i="1"/>
  <c r="E114" i="1" s="1"/>
  <c r="D79" i="1"/>
  <c r="D115" i="1" s="1"/>
  <c r="E79" i="1"/>
  <c r="D80" i="1"/>
  <c r="D116" i="1" s="1"/>
  <c r="E80" i="1"/>
  <c r="E116" i="1" s="1"/>
  <c r="D81" i="1"/>
  <c r="D117" i="1" s="1"/>
  <c r="E81" i="1"/>
  <c r="E117" i="1" s="1"/>
  <c r="D82" i="1"/>
  <c r="D118" i="1" s="1"/>
  <c r="E82" i="1"/>
  <c r="E118" i="1" s="1"/>
  <c r="D83" i="1"/>
  <c r="D119" i="1" s="1"/>
  <c r="E83" i="1"/>
  <c r="E119" i="1" s="1"/>
  <c r="D84" i="1"/>
  <c r="D120" i="1" s="1"/>
  <c r="E84" i="1"/>
  <c r="E120" i="1" s="1"/>
  <c r="D85" i="1"/>
  <c r="D121" i="1" s="1"/>
  <c r="E85" i="1"/>
  <c r="E121" i="1" s="1"/>
  <c r="C73" i="1"/>
  <c r="C74" i="1"/>
  <c r="C75" i="1"/>
  <c r="C76" i="1"/>
  <c r="C77" i="1"/>
  <c r="C113" i="1" s="1"/>
  <c r="C78" i="1"/>
  <c r="C79" i="1"/>
  <c r="C115" i="1" s="1"/>
  <c r="C80" i="1"/>
  <c r="C116" i="1" s="1"/>
  <c r="C81" i="1"/>
  <c r="C117" i="1" s="1"/>
  <c r="C82" i="1"/>
  <c r="C118" i="1" s="1"/>
  <c r="C83" i="1"/>
  <c r="C119" i="1" s="1"/>
  <c r="C84" i="1"/>
  <c r="C120" i="1" s="1"/>
  <c r="C85" i="1"/>
  <c r="C72" i="1"/>
  <c r="D61" i="1"/>
  <c r="D97" i="1" s="1"/>
  <c r="D62" i="1"/>
  <c r="D98" i="1" s="1"/>
  <c r="D63" i="1"/>
  <c r="D99" i="1" s="1"/>
  <c r="D69" i="1"/>
  <c r="D105" i="1" s="1"/>
  <c r="C58" i="1"/>
  <c r="C59" i="1"/>
  <c r="C60" i="1"/>
  <c r="C96" i="1" s="1"/>
  <c r="C61" i="1"/>
  <c r="C97" i="1" s="1"/>
  <c r="C62" i="1"/>
  <c r="C98" i="1" s="1"/>
  <c r="C63" i="1"/>
  <c r="C99" i="1" s="1"/>
  <c r="C64" i="1"/>
  <c r="C100" i="1" s="1"/>
  <c r="C65" i="1"/>
  <c r="C101" i="1" s="1"/>
  <c r="C66" i="1"/>
  <c r="C102" i="1" s="1"/>
  <c r="C67" i="1"/>
  <c r="C103" i="1" s="1"/>
  <c r="C68" i="1"/>
  <c r="C104" i="1" s="1"/>
  <c r="C69" i="1"/>
  <c r="C105" i="1" s="1"/>
  <c r="C56" i="1"/>
  <c r="C57" i="1"/>
  <c r="C93" i="1" s="1"/>
  <c r="B50" i="1"/>
  <c r="B69" i="1" s="1"/>
  <c r="B85" i="1" s="1"/>
  <c r="B105" i="1" s="1"/>
  <c r="B121" i="1" s="1"/>
  <c r="B38" i="1"/>
  <c r="B57" i="1" s="1"/>
  <c r="B73" i="1" s="1"/>
  <c r="B93" i="1" s="1"/>
  <c r="B109" i="1" s="1"/>
  <c r="B39" i="1"/>
  <c r="B58" i="1" s="1"/>
  <c r="B74" i="1" s="1"/>
  <c r="B94" i="1" s="1"/>
  <c r="B110" i="1" s="1"/>
  <c r="B40" i="1"/>
  <c r="B59" i="1" s="1"/>
  <c r="B75" i="1" s="1"/>
  <c r="B95" i="1" s="1"/>
  <c r="B111" i="1" s="1"/>
  <c r="B41" i="1"/>
  <c r="B60" i="1" s="1"/>
  <c r="B76" i="1" s="1"/>
  <c r="B96" i="1" s="1"/>
  <c r="B112" i="1" s="1"/>
  <c r="B42" i="1"/>
  <c r="B61" i="1" s="1"/>
  <c r="B77" i="1" s="1"/>
  <c r="B97" i="1" s="1"/>
  <c r="B113" i="1" s="1"/>
  <c r="B43" i="1"/>
  <c r="B62" i="1" s="1"/>
  <c r="B78" i="1" s="1"/>
  <c r="B98" i="1" s="1"/>
  <c r="B114" i="1" s="1"/>
  <c r="B44" i="1"/>
  <c r="B63" i="1" s="1"/>
  <c r="B79" i="1" s="1"/>
  <c r="B99" i="1" s="1"/>
  <c r="B115" i="1" s="1"/>
  <c r="B45" i="1"/>
  <c r="B64" i="1" s="1"/>
  <c r="B80" i="1" s="1"/>
  <c r="B100" i="1" s="1"/>
  <c r="B116" i="1" s="1"/>
  <c r="B46" i="1"/>
  <c r="B65" i="1" s="1"/>
  <c r="B81" i="1" s="1"/>
  <c r="B101" i="1" s="1"/>
  <c r="B117" i="1" s="1"/>
  <c r="B47" i="1"/>
  <c r="B66" i="1" s="1"/>
  <c r="B82" i="1" s="1"/>
  <c r="B102" i="1" s="1"/>
  <c r="B118" i="1" s="1"/>
  <c r="B48" i="1"/>
  <c r="B67" i="1" s="1"/>
  <c r="B83" i="1" s="1"/>
  <c r="B103" i="1" s="1"/>
  <c r="B119" i="1" s="1"/>
  <c r="B49" i="1"/>
  <c r="B68" i="1" s="1"/>
  <c r="B84" i="1" s="1"/>
  <c r="B104" i="1" s="1"/>
  <c r="B120" i="1" s="1"/>
  <c r="B37" i="1"/>
  <c r="B56" i="1" s="1"/>
  <c r="B72" i="1" s="1"/>
  <c r="B92" i="1" s="1"/>
  <c r="B108" i="1" s="1"/>
  <c r="F136" i="2" l="1"/>
  <c r="F147" i="2" s="1"/>
  <c r="F146" i="2"/>
  <c r="D29" i="1"/>
  <c r="D64" i="1" s="1"/>
  <c r="D100" i="1" s="1"/>
  <c r="E33" i="1"/>
  <c r="F33" i="1" s="1"/>
  <c r="H72" i="1"/>
  <c r="D30" i="1"/>
  <c r="D65" i="1" s="1"/>
  <c r="D101" i="1" s="1"/>
  <c r="H78" i="1"/>
  <c r="D22" i="1"/>
  <c r="D57" i="1" s="1"/>
  <c r="D93" i="1" s="1"/>
  <c r="D23" i="1"/>
  <c r="D58" i="1" s="1"/>
  <c r="D94" i="1" s="1"/>
  <c r="E69" i="1"/>
  <c r="E105" i="1" s="1"/>
  <c r="H105" i="1" s="1"/>
  <c r="H34" i="1"/>
  <c r="K34" i="1" s="1"/>
  <c r="H32" i="1"/>
  <c r="K32" i="1" s="1"/>
  <c r="H103" i="1"/>
  <c r="H31" i="1"/>
  <c r="K31" i="1" s="1"/>
  <c r="D66" i="1"/>
  <c r="D102" i="1" s="1"/>
  <c r="H102" i="1" s="1"/>
  <c r="E63" i="1"/>
  <c r="E99" i="1" s="1"/>
  <c r="H99" i="1" s="1"/>
  <c r="E62" i="1"/>
  <c r="E98" i="1" s="1"/>
  <c r="H98" i="1" s="1"/>
  <c r="H26" i="1"/>
  <c r="K26" i="1" s="1"/>
  <c r="H97" i="1"/>
  <c r="H75" i="1"/>
  <c r="C114" i="1"/>
  <c r="H114" i="1" s="1"/>
  <c r="H74" i="1"/>
  <c r="H73" i="1"/>
  <c r="H120" i="1"/>
  <c r="E21" i="1"/>
  <c r="E37" i="1" s="1"/>
  <c r="E108" i="1" s="1"/>
  <c r="H113" i="1"/>
  <c r="H85" i="1"/>
  <c r="D24" i="1"/>
  <c r="D59" i="1" s="1"/>
  <c r="D95" i="1" s="1"/>
  <c r="H79" i="1"/>
  <c r="D25" i="1"/>
  <c r="D60" i="1" s="1"/>
  <c r="D96" i="1" s="1"/>
  <c r="H118" i="1"/>
  <c r="H76" i="1"/>
  <c r="H84" i="1"/>
  <c r="H83" i="1"/>
  <c r="D108" i="1"/>
  <c r="E59" i="1"/>
  <c r="E95" i="1" s="1"/>
  <c r="D56" i="1"/>
  <c r="D92" i="1" s="1"/>
  <c r="H116" i="1"/>
  <c r="H119" i="1"/>
  <c r="H117" i="1"/>
  <c r="H82" i="1"/>
  <c r="C111" i="1"/>
  <c r="H111" i="1" s="1"/>
  <c r="C110" i="1"/>
  <c r="H110" i="1" s="1"/>
  <c r="H80" i="1"/>
  <c r="C121" i="1"/>
  <c r="H121" i="1" s="1"/>
  <c r="E115" i="1"/>
  <c r="H115" i="1" s="1"/>
  <c r="H67" i="1"/>
  <c r="H77" i="1"/>
  <c r="C112" i="1"/>
  <c r="H112" i="1" s="1"/>
  <c r="H81" i="1"/>
  <c r="C109" i="1"/>
  <c r="H109" i="1" s="1"/>
  <c r="C108" i="1"/>
  <c r="C95" i="1"/>
  <c r="C94" i="1"/>
  <c r="H61" i="1"/>
  <c r="F86" i="1"/>
  <c r="C92" i="1"/>
  <c r="F139" i="2" l="1"/>
  <c r="F150" i="2" s="1"/>
  <c r="D178" i="1"/>
  <c r="D157" i="1"/>
  <c r="D172" i="1"/>
  <c r="D151" i="1"/>
  <c r="F29" i="1"/>
  <c r="F64" i="1" s="1"/>
  <c r="H33" i="1"/>
  <c r="K33" i="1" s="1"/>
  <c r="F68" i="1"/>
  <c r="F104" i="1" s="1"/>
  <c r="E68" i="1"/>
  <c r="E104" i="1" s="1"/>
  <c r="H104" i="1" s="1"/>
  <c r="F22" i="1"/>
  <c r="F57" i="1" s="1"/>
  <c r="F93" i="1" s="1"/>
  <c r="H93" i="1" s="1"/>
  <c r="F21" i="1"/>
  <c r="F56" i="1" s="1"/>
  <c r="F92" i="1" s="1"/>
  <c r="F37" i="1"/>
  <c r="F51" i="1" s="1"/>
  <c r="F24" i="1"/>
  <c r="F59" i="1" s="1"/>
  <c r="F95" i="1" s="1"/>
  <c r="H95" i="1" s="1"/>
  <c r="H69" i="1"/>
  <c r="H66" i="1"/>
  <c r="F30" i="1"/>
  <c r="F65" i="1" s="1"/>
  <c r="F101" i="1" s="1"/>
  <c r="H101" i="1" s="1"/>
  <c r="H63" i="1"/>
  <c r="H62" i="1"/>
  <c r="E56" i="1"/>
  <c r="E92" i="1" s="1"/>
  <c r="F25" i="1"/>
  <c r="F60" i="1" s="1"/>
  <c r="F96" i="1" s="1"/>
  <c r="E60" i="1"/>
  <c r="E58" i="1"/>
  <c r="F23" i="1"/>
  <c r="F58" i="1" s="1"/>
  <c r="F94" i="1" s="1"/>
  <c r="H57" i="1"/>
  <c r="H22" i="1"/>
  <c r="K22" i="1" s="1"/>
  <c r="C106" i="1"/>
  <c r="I229" i="1"/>
  <c r="J229" i="1" s="1"/>
  <c r="K229" i="1" s="1"/>
  <c r="L229" i="1" s="1"/>
  <c r="M229" i="1" s="1"/>
  <c r="N229" i="1" s="1"/>
  <c r="O229" i="1" s="1"/>
  <c r="P229" i="1" s="1"/>
  <c r="Q229" i="1" s="1"/>
  <c r="R229" i="1" s="1"/>
  <c r="C262" i="2"/>
  <c r="E222" i="1"/>
  <c r="F222" i="1"/>
  <c r="G222" i="1"/>
  <c r="H222" i="1"/>
  <c r="I222" i="1"/>
  <c r="J222" i="1"/>
  <c r="K222" i="1"/>
  <c r="L222" i="1"/>
  <c r="M222" i="1"/>
  <c r="N222" i="1"/>
  <c r="O222" i="1"/>
  <c r="P222" i="1"/>
  <c r="Q222" i="1"/>
  <c r="R222" i="1"/>
  <c r="E228" i="1"/>
  <c r="F228" i="1"/>
  <c r="G228" i="1"/>
  <c r="H228" i="1"/>
  <c r="I228" i="1"/>
  <c r="J228" i="1"/>
  <c r="K228" i="1"/>
  <c r="L228" i="1"/>
  <c r="M228" i="1"/>
  <c r="N228" i="1"/>
  <c r="O228" i="1"/>
  <c r="P228" i="1"/>
  <c r="Q228" i="1"/>
  <c r="R228" i="1"/>
  <c r="E230" i="1"/>
  <c r="F230" i="1"/>
  <c r="G230" i="1"/>
  <c r="H230" i="1"/>
  <c r="I230" i="1"/>
  <c r="J230" i="1"/>
  <c r="K230" i="1"/>
  <c r="L230" i="1"/>
  <c r="M230" i="1"/>
  <c r="N230" i="1"/>
  <c r="O230" i="1"/>
  <c r="P230" i="1"/>
  <c r="Q230" i="1"/>
  <c r="R230" i="1"/>
  <c r="E119" i="5"/>
  <c r="E120" i="5"/>
  <c r="E124" i="5"/>
  <c r="E125" i="5"/>
  <c r="E148" i="2"/>
  <c r="E130" i="5" s="1"/>
  <c r="E149" i="2"/>
  <c r="E131" i="5" s="1"/>
  <c r="F133" i="1"/>
  <c r="E133" i="1"/>
  <c r="D174" i="1" l="1"/>
  <c r="D153" i="1"/>
  <c r="D147" i="1"/>
  <c r="D168" i="1"/>
  <c r="D173" i="1"/>
  <c r="D152" i="1"/>
  <c r="H29" i="1"/>
  <c r="K29" i="1" s="1"/>
  <c r="D177" i="1"/>
  <c r="D156" i="1"/>
  <c r="D159" i="1"/>
  <c r="D180" i="1"/>
  <c r="H68" i="1"/>
  <c r="H21" i="1"/>
  <c r="K21" i="1" s="1"/>
  <c r="F108" i="1"/>
  <c r="H108" i="1" s="1"/>
  <c r="H24" i="1"/>
  <c r="K24" i="1" s="1"/>
  <c r="H92" i="1"/>
  <c r="H37" i="1"/>
  <c r="H25" i="1"/>
  <c r="K25" i="1" s="1"/>
  <c r="H56" i="1"/>
  <c r="H59" i="1"/>
  <c r="H65" i="1"/>
  <c r="H30" i="1"/>
  <c r="K30" i="1" s="1"/>
  <c r="H60" i="1"/>
  <c r="H23" i="1"/>
  <c r="K23" i="1" s="1"/>
  <c r="F35" i="1"/>
  <c r="F52" i="1" s="1"/>
  <c r="F122" i="1"/>
  <c r="E96" i="1"/>
  <c r="H96" i="1" s="1"/>
  <c r="E94" i="1"/>
  <c r="H94" i="1" s="1"/>
  <c r="H58" i="1"/>
  <c r="F100" i="1"/>
  <c r="F70" i="1"/>
  <c r="F87" i="1" s="1"/>
  <c r="H64" i="1"/>
  <c r="D51" i="1"/>
  <c r="D141" i="2" s="1"/>
  <c r="D35" i="1"/>
  <c r="C35" i="1"/>
  <c r="D158" i="1" l="1"/>
  <c r="D179" i="1"/>
  <c r="D171" i="1"/>
  <c r="D150" i="1"/>
  <c r="D175" i="1"/>
  <c r="D154" i="1"/>
  <c r="D149" i="1"/>
  <c r="D170" i="1"/>
  <c r="D148" i="1"/>
  <c r="D169" i="1"/>
  <c r="D176" i="1"/>
  <c r="D155" i="1"/>
  <c r="D146" i="1"/>
  <c r="D167" i="1"/>
  <c r="H100" i="1"/>
  <c r="F106" i="1"/>
  <c r="F123" i="1" s="1"/>
  <c r="C51" i="1"/>
  <c r="G205" i="1" l="1"/>
  <c r="H205" i="1" s="1"/>
  <c r="I205" i="1" s="1"/>
  <c r="J205" i="1" s="1"/>
  <c r="K205" i="1" s="1"/>
  <c r="L205" i="1" s="1"/>
  <c r="M205" i="1" s="1"/>
  <c r="N205" i="1" s="1"/>
  <c r="O205" i="1" s="1"/>
  <c r="P205" i="1" s="1"/>
  <c r="Q205" i="1" s="1"/>
  <c r="G164" i="1"/>
  <c r="G143" i="1"/>
  <c r="E51" i="1"/>
  <c r="H51" i="1" s="1"/>
  <c r="E35" i="1"/>
  <c r="H35" i="1" s="1"/>
  <c r="H143" i="1" l="1"/>
  <c r="G133" i="1"/>
  <c r="E141" i="2"/>
  <c r="E123" i="5" s="1"/>
  <c r="E122" i="1"/>
  <c r="E86" i="1"/>
  <c r="I143" i="1" l="1"/>
  <c r="H133" i="1"/>
  <c r="E144" i="2"/>
  <c r="E126" i="5" s="1"/>
  <c r="E70" i="1"/>
  <c r="E87" i="1" s="1"/>
  <c r="E52" i="1"/>
  <c r="E28" i="2" s="1"/>
  <c r="J143" i="1" l="1"/>
  <c r="I133" i="1"/>
  <c r="E106" i="1"/>
  <c r="E123" i="1" s="1"/>
  <c r="H164" i="1"/>
  <c r="K143" i="1" l="1"/>
  <c r="J133" i="1"/>
  <c r="I164" i="1"/>
  <c r="L143" i="1" l="1"/>
  <c r="K133" i="1"/>
  <c r="J164" i="1"/>
  <c r="M143" i="1" l="1"/>
  <c r="L133" i="1"/>
  <c r="K164" i="1"/>
  <c r="N143" i="1" l="1"/>
  <c r="M133" i="1"/>
  <c r="L164" i="1"/>
  <c r="O143" i="1" l="1"/>
  <c r="N133" i="1"/>
  <c r="M164" i="1"/>
  <c r="P143" i="1" l="1"/>
  <c r="O133" i="1"/>
  <c r="N164" i="1"/>
  <c r="Q143" i="1" l="1"/>
  <c r="Q133" i="1" s="1"/>
  <c r="P133" i="1"/>
  <c r="O164" i="1"/>
  <c r="P164" i="1" l="1"/>
  <c r="Q164" i="1" l="1"/>
  <c r="Q238" i="1" l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D230" i="1"/>
  <c r="D228" i="1"/>
  <c r="D222" i="1"/>
  <c r="Q220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Q216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R216" i="1"/>
  <c r="R220" i="1"/>
  <c r="R238" i="1"/>
  <c r="D225" i="1" l="1"/>
  <c r="D227" i="1" s="1"/>
  <c r="R233" i="1"/>
  <c r="R234" i="1"/>
  <c r="H233" i="1"/>
  <c r="H234" i="1"/>
  <c r="L233" i="1"/>
  <c r="L234" i="1"/>
  <c r="P233" i="1"/>
  <c r="P234" i="1"/>
  <c r="H225" i="1"/>
  <c r="L225" i="1"/>
  <c r="P225" i="1"/>
  <c r="I233" i="1"/>
  <c r="I234" i="1"/>
  <c r="M233" i="1"/>
  <c r="M234" i="1"/>
  <c r="Q233" i="1"/>
  <c r="Q234" i="1"/>
  <c r="I225" i="1"/>
  <c r="M225" i="1"/>
  <c r="Q225" i="1"/>
  <c r="J234" i="1"/>
  <c r="J233" i="1"/>
  <c r="N234" i="1"/>
  <c r="N233" i="1"/>
  <c r="J225" i="1"/>
  <c r="N225" i="1"/>
  <c r="K233" i="1"/>
  <c r="K234" i="1"/>
  <c r="O233" i="1"/>
  <c r="O234" i="1"/>
  <c r="K225" i="1"/>
  <c r="O225" i="1"/>
  <c r="G233" i="1"/>
  <c r="G234" i="1"/>
  <c r="G225" i="1"/>
  <c r="F234" i="1"/>
  <c r="F233" i="1"/>
  <c r="F225" i="1"/>
  <c r="E233" i="1"/>
  <c r="E234" i="1"/>
  <c r="E225" i="1"/>
  <c r="R225" i="1"/>
  <c r="D234" i="1"/>
  <c r="B118" i="5"/>
  <c r="B117" i="5"/>
  <c r="D4" i="1"/>
  <c r="E4" i="1" s="1"/>
  <c r="E227" i="1" l="1"/>
  <c r="F227" i="1" s="1"/>
  <c r="G227" i="1" s="1"/>
  <c r="H227" i="1" s="1"/>
  <c r="I227" i="1" s="1"/>
  <c r="J227" i="1" s="1"/>
  <c r="K227" i="1" s="1"/>
  <c r="L227" i="1" s="1"/>
  <c r="M227" i="1" s="1"/>
  <c r="N227" i="1" s="1"/>
  <c r="O227" i="1" s="1"/>
  <c r="P227" i="1" s="1"/>
  <c r="Q227" i="1" s="1"/>
  <c r="F4" i="1"/>
  <c r="E19" i="1"/>
  <c r="E54" i="1" s="1"/>
  <c r="E89" i="1" s="1"/>
  <c r="G4" i="1" l="1"/>
  <c r="H4" i="1" s="1"/>
  <c r="I4" i="1" s="1"/>
  <c r="J4" i="1" s="1"/>
  <c r="K4" i="1" s="1"/>
  <c r="L4" i="1" s="1"/>
  <c r="M4" i="1" s="1"/>
  <c r="N4" i="1" s="1"/>
  <c r="O4" i="1" s="1"/>
  <c r="P4" i="1" s="1"/>
  <c r="Q4" i="1" s="1"/>
  <c r="R215" i="1" s="1"/>
  <c r="F19" i="1"/>
  <c r="F54" i="1" s="1"/>
  <c r="F89" i="1" s="1"/>
  <c r="R227" i="1"/>
  <c r="D233" i="1" l="1"/>
  <c r="C70" i="1" l="1"/>
  <c r="D132" i="1" l="1"/>
  <c r="D163" i="1" s="1"/>
  <c r="E132" i="1"/>
  <c r="E163" i="1" s="1"/>
  <c r="F132" i="1"/>
  <c r="F163" i="1" s="1"/>
  <c r="G132" i="1"/>
  <c r="G163" i="1" s="1"/>
  <c r="H132" i="1"/>
  <c r="H163" i="1" s="1"/>
  <c r="I132" i="1"/>
  <c r="I163" i="1" s="1"/>
  <c r="J132" i="1"/>
  <c r="J163" i="1" s="1"/>
  <c r="K132" i="1"/>
  <c r="K163" i="1" s="1"/>
  <c r="L132" i="1"/>
  <c r="L163" i="1" s="1"/>
  <c r="M132" i="1"/>
  <c r="M163" i="1" s="1"/>
  <c r="N132" i="1"/>
  <c r="N163" i="1" s="1"/>
  <c r="O132" i="1"/>
  <c r="O163" i="1" s="1"/>
  <c r="P132" i="1"/>
  <c r="P163" i="1" s="1"/>
  <c r="Q132" i="1"/>
  <c r="Q163" i="1" s="1"/>
  <c r="L142" i="1" l="1"/>
  <c r="P142" i="1"/>
  <c r="D142" i="1"/>
  <c r="O142" i="1"/>
  <c r="N142" i="1"/>
  <c r="M142" i="1"/>
  <c r="K142" i="1"/>
  <c r="J142" i="1"/>
  <c r="I142" i="1"/>
  <c r="H142" i="1"/>
  <c r="G142" i="1"/>
  <c r="F142" i="1"/>
  <c r="Q142" i="1"/>
  <c r="E142" i="1"/>
  <c r="M141" i="5"/>
  <c r="M157" i="5" s="1"/>
  <c r="N141" i="5"/>
  <c r="N157" i="5" s="1"/>
  <c r="O141" i="5"/>
  <c r="O157" i="5" s="1"/>
  <c r="P141" i="5"/>
  <c r="P157" i="5" s="1"/>
  <c r="M187" i="5"/>
  <c r="N187" i="5"/>
  <c r="O187" i="5"/>
  <c r="P187" i="5"/>
  <c r="M188" i="5"/>
  <c r="N188" i="5"/>
  <c r="O188" i="5"/>
  <c r="P188" i="5"/>
  <c r="M189" i="5"/>
  <c r="N189" i="5"/>
  <c r="O189" i="5"/>
  <c r="P189" i="5"/>
  <c r="M190" i="5"/>
  <c r="N190" i="5"/>
  <c r="O190" i="5"/>
  <c r="P190" i="5"/>
  <c r="M196" i="5"/>
  <c r="N196" i="5"/>
  <c r="O196" i="5"/>
  <c r="P196" i="5"/>
  <c r="M197" i="5"/>
  <c r="N197" i="5"/>
  <c r="O197" i="5"/>
  <c r="P197" i="5"/>
  <c r="M200" i="5"/>
  <c r="N200" i="5"/>
  <c r="O200" i="5"/>
  <c r="P200" i="5"/>
  <c r="M204" i="5"/>
  <c r="N204" i="5"/>
  <c r="O204" i="5"/>
  <c r="P204" i="5"/>
  <c r="M206" i="5"/>
  <c r="N206" i="5"/>
  <c r="O206" i="5"/>
  <c r="P206" i="5"/>
  <c r="M209" i="5"/>
  <c r="N209" i="5"/>
  <c r="O209" i="5"/>
  <c r="P209" i="5"/>
  <c r="M210" i="5"/>
  <c r="N210" i="5"/>
  <c r="O210" i="5"/>
  <c r="P210" i="5"/>
  <c r="M212" i="5"/>
  <c r="N212" i="5"/>
  <c r="O212" i="5"/>
  <c r="P212" i="5"/>
  <c r="M213" i="5"/>
  <c r="N213" i="5"/>
  <c r="O213" i="5"/>
  <c r="P213" i="5"/>
  <c r="M4" i="5"/>
  <c r="N4" i="5"/>
  <c r="O4" i="5"/>
  <c r="P4" i="5"/>
  <c r="M9" i="5"/>
  <c r="N9" i="5"/>
  <c r="O9" i="5"/>
  <c r="P9" i="5"/>
  <c r="M20" i="5"/>
  <c r="N20" i="5"/>
  <c r="O20" i="5"/>
  <c r="P20" i="5"/>
  <c r="M37" i="5"/>
  <c r="N37" i="5"/>
  <c r="O37" i="5"/>
  <c r="P37" i="5"/>
  <c r="M52" i="5"/>
  <c r="N52" i="5"/>
  <c r="O52" i="5"/>
  <c r="P52" i="5"/>
  <c r="M53" i="5"/>
  <c r="N53" i="5"/>
  <c r="O53" i="5"/>
  <c r="P53" i="5"/>
  <c r="M54" i="5"/>
  <c r="N54" i="5"/>
  <c r="O54" i="5"/>
  <c r="P54" i="5"/>
  <c r="M55" i="5"/>
  <c r="N55" i="5"/>
  <c r="O55" i="5"/>
  <c r="P55" i="5"/>
  <c r="M58" i="5"/>
  <c r="N58" i="5"/>
  <c r="O58" i="5"/>
  <c r="P58" i="5"/>
  <c r="M68" i="5"/>
  <c r="N68" i="5"/>
  <c r="O68" i="5"/>
  <c r="P68" i="5"/>
  <c r="M185" i="2"/>
  <c r="N185" i="2"/>
  <c r="O185" i="2"/>
  <c r="P185" i="2"/>
  <c r="M192" i="2"/>
  <c r="N192" i="2"/>
  <c r="O192" i="2"/>
  <c r="P192" i="2"/>
  <c r="M194" i="2"/>
  <c r="N194" i="2"/>
  <c r="O194" i="2"/>
  <c r="P194" i="2"/>
  <c r="M210" i="2"/>
  <c r="M166" i="5" s="1"/>
  <c r="N210" i="2"/>
  <c r="N166" i="5" s="1"/>
  <c r="O210" i="2"/>
  <c r="O166" i="5" s="1"/>
  <c r="P210" i="2"/>
  <c r="P166" i="5" s="1"/>
  <c r="M212" i="2"/>
  <c r="N212" i="2"/>
  <c r="N250" i="2" s="1"/>
  <c r="N205" i="5" s="1"/>
  <c r="O212" i="2"/>
  <c r="O168" i="5" s="1"/>
  <c r="P212" i="2"/>
  <c r="P250" i="2" s="1"/>
  <c r="P205" i="5" s="1"/>
  <c r="M215" i="2"/>
  <c r="M171" i="5" s="1"/>
  <c r="N215" i="2"/>
  <c r="N171" i="5" s="1"/>
  <c r="O215" i="2"/>
  <c r="O171" i="5" s="1"/>
  <c r="P215" i="2"/>
  <c r="P171" i="5" s="1"/>
  <c r="M217" i="2"/>
  <c r="M256" i="2" s="1"/>
  <c r="M211" i="5" s="1"/>
  <c r="N217" i="2"/>
  <c r="O217" i="2"/>
  <c r="O256" i="2" s="1"/>
  <c r="O211" i="5" s="1"/>
  <c r="P217" i="2"/>
  <c r="P173" i="5" s="1"/>
  <c r="M154" i="2"/>
  <c r="M168" i="2" s="1"/>
  <c r="N154" i="2"/>
  <c r="N168" i="2" s="1"/>
  <c r="O154" i="2"/>
  <c r="O168" i="2" s="1"/>
  <c r="P154" i="2"/>
  <c r="P168" i="2" s="1"/>
  <c r="M156" i="2"/>
  <c r="M170" i="2" s="1"/>
  <c r="O156" i="2"/>
  <c r="O170" i="2" s="1"/>
  <c r="M163" i="2"/>
  <c r="M177" i="2" s="1"/>
  <c r="N163" i="2"/>
  <c r="N177" i="2" s="1"/>
  <c r="O163" i="2"/>
  <c r="O177" i="2" s="1"/>
  <c r="P163" i="2"/>
  <c r="P177" i="2" s="1"/>
  <c r="M4" i="2"/>
  <c r="M10" i="2" s="1"/>
  <c r="N4" i="2"/>
  <c r="N10" i="2" s="1"/>
  <c r="O4" i="2"/>
  <c r="O10" i="2" s="1"/>
  <c r="P4" i="2"/>
  <c r="P10" i="2" s="1"/>
  <c r="M5" i="2"/>
  <c r="N5" i="2"/>
  <c r="O5" i="2"/>
  <c r="P5" i="2"/>
  <c r="M6" i="2"/>
  <c r="N6" i="2"/>
  <c r="O6" i="2"/>
  <c r="P6" i="2"/>
  <c r="M16" i="2"/>
  <c r="N16" i="2"/>
  <c r="O16" i="2"/>
  <c r="P16" i="2"/>
  <c r="M17" i="2"/>
  <c r="M10" i="5" s="1"/>
  <c r="N17" i="2"/>
  <c r="N10" i="5" s="1"/>
  <c r="O17" i="2"/>
  <c r="O10" i="5" s="1"/>
  <c r="P17" i="2"/>
  <c r="P10" i="5" s="1"/>
  <c r="M19" i="2"/>
  <c r="M12" i="5" s="1"/>
  <c r="N19" i="2"/>
  <c r="N12" i="5" s="1"/>
  <c r="O19" i="2"/>
  <c r="O12" i="5" s="1"/>
  <c r="P19" i="2"/>
  <c r="P12" i="5" s="1"/>
  <c r="M20" i="2"/>
  <c r="M13" i="5" s="1"/>
  <c r="N20" i="2"/>
  <c r="N13" i="5" s="1"/>
  <c r="O20" i="2"/>
  <c r="O13" i="5" s="1"/>
  <c r="P20" i="2"/>
  <c r="P13" i="5" s="1"/>
  <c r="M21" i="2"/>
  <c r="M14" i="5" s="1"/>
  <c r="N21" i="2"/>
  <c r="N14" i="5" s="1"/>
  <c r="O21" i="2"/>
  <c r="O14" i="5" s="1"/>
  <c r="P21" i="2"/>
  <c r="P14" i="5" s="1"/>
  <c r="M22" i="2"/>
  <c r="M15" i="5" s="1"/>
  <c r="N22" i="2"/>
  <c r="N15" i="5" s="1"/>
  <c r="O22" i="2"/>
  <c r="O15" i="5" s="1"/>
  <c r="P22" i="2"/>
  <c r="P15" i="5" s="1"/>
  <c r="M27" i="2"/>
  <c r="N27" i="2"/>
  <c r="O27" i="2"/>
  <c r="P27" i="2"/>
  <c r="M28" i="2"/>
  <c r="M159" i="2" s="1"/>
  <c r="N28" i="2"/>
  <c r="N159" i="2" s="1"/>
  <c r="O28" i="2"/>
  <c r="O159" i="2" s="1"/>
  <c r="P28" i="2"/>
  <c r="P159" i="2" s="1"/>
  <c r="M31" i="2"/>
  <c r="N31" i="2"/>
  <c r="O31" i="2"/>
  <c r="P31" i="2"/>
  <c r="M37" i="2"/>
  <c r="N37" i="2"/>
  <c r="O37" i="2"/>
  <c r="P37" i="2"/>
  <c r="M42" i="2"/>
  <c r="M25" i="5" s="1"/>
  <c r="N42" i="2"/>
  <c r="N25" i="5" s="1"/>
  <c r="O42" i="2"/>
  <c r="O25" i="5" s="1"/>
  <c r="P42" i="2"/>
  <c r="P25" i="5" s="1"/>
  <c r="M44" i="2"/>
  <c r="M27" i="5" s="1"/>
  <c r="N44" i="2"/>
  <c r="N27" i="5" s="1"/>
  <c r="O44" i="2"/>
  <c r="O27" i="5" s="1"/>
  <c r="P44" i="2"/>
  <c r="P27" i="5" s="1"/>
  <c r="M45" i="2"/>
  <c r="M28" i="5" s="1"/>
  <c r="N45" i="2"/>
  <c r="N28" i="5" s="1"/>
  <c r="O45" i="2"/>
  <c r="O28" i="5" s="1"/>
  <c r="P45" i="2"/>
  <c r="P28" i="5" s="1"/>
  <c r="M47" i="2"/>
  <c r="M30" i="5" s="1"/>
  <c r="N47" i="2"/>
  <c r="N30" i="5" s="1"/>
  <c r="O47" i="2"/>
  <c r="O30" i="5" s="1"/>
  <c r="P47" i="2"/>
  <c r="P30" i="5" s="1"/>
  <c r="M49" i="2"/>
  <c r="M32" i="5" s="1"/>
  <c r="N49" i="2"/>
  <c r="N32" i="5" s="1"/>
  <c r="O49" i="2"/>
  <c r="O32" i="5" s="1"/>
  <c r="P49" i="2"/>
  <c r="P32" i="5" s="1"/>
  <c r="M54" i="2"/>
  <c r="N54" i="2"/>
  <c r="O54" i="2"/>
  <c r="P54" i="2"/>
  <c r="M56" i="2"/>
  <c r="M39" i="5" s="1"/>
  <c r="N56" i="2"/>
  <c r="N39" i="5" s="1"/>
  <c r="O56" i="2"/>
  <c r="O39" i="5" s="1"/>
  <c r="P56" i="2"/>
  <c r="P39" i="5" s="1"/>
  <c r="M58" i="2"/>
  <c r="M41" i="5" s="1"/>
  <c r="N58" i="2"/>
  <c r="N41" i="5" s="1"/>
  <c r="O58" i="2"/>
  <c r="O41" i="5" s="1"/>
  <c r="P58" i="2"/>
  <c r="P41" i="5" s="1"/>
  <c r="M59" i="2"/>
  <c r="M42" i="5" s="1"/>
  <c r="N59" i="2"/>
  <c r="N42" i="5" s="1"/>
  <c r="O59" i="2"/>
  <c r="O42" i="5" s="1"/>
  <c r="P59" i="2"/>
  <c r="P42" i="5" s="1"/>
  <c r="M60" i="2"/>
  <c r="M43" i="5" s="1"/>
  <c r="N60" i="2"/>
  <c r="N43" i="5" s="1"/>
  <c r="O60" i="2"/>
  <c r="O43" i="5" s="1"/>
  <c r="P60" i="2"/>
  <c r="P43" i="5" s="1"/>
  <c r="M62" i="2"/>
  <c r="M45" i="5" s="1"/>
  <c r="N62" i="2"/>
  <c r="N45" i="5" s="1"/>
  <c r="O62" i="2"/>
  <c r="O45" i="5" s="1"/>
  <c r="P62" i="2"/>
  <c r="P45" i="5" s="1"/>
  <c r="M63" i="2"/>
  <c r="M46" i="5" s="1"/>
  <c r="N63" i="2"/>
  <c r="N46" i="5" s="1"/>
  <c r="O63" i="2"/>
  <c r="O46" i="5" s="1"/>
  <c r="P63" i="2"/>
  <c r="P46" i="5" s="1"/>
  <c r="M65" i="2"/>
  <c r="M48" i="5" s="1"/>
  <c r="N65" i="2"/>
  <c r="N48" i="5" s="1"/>
  <c r="O65" i="2"/>
  <c r="O48" i="5" s="1"/>
  <c r="P65" i="2"/>
  <c r="P48" i="5" s="1"/>
  <c r="M77" i="2"/>
  <c r="M60" i="5" s="1"/>
  <c r="N77" i="2"/>
  <c r="N60" i="5" s="1"/>
  <c r="O77" i="2"/>
  <c r="O60" i="5" s="1"/>
  <c r="P77" i="2"/>
  <c r="P60" i="5" s="1"/>
  <c r="M78" i="2"/>
  <c r="M61" i="5" s="1"/>
  <c r="N78" i="2"/>
  <c r="N61" i="5" s="1"/>
  <c r="O78" i="2"/>
  <c r="O61" i="5" s="1"/>
  <c r="P78" i="2"/>
  <c r="P61" i="5" s="1"/>
  <c r="M79" i="2"/>
  <c r="M62" i="5" s="1"/>
  <c r="N79" i="2"/>
  <c r="N62" i="5" s="1"/>
  <c r="O79" i="2"/>
  <c r="O62" i="5" s="1"/>
  <c r="P79" i="2"/>
  <c r="P62" i="5" s="1"/>
  <c r="M86" i="2"/>
  <c r="N86" i="2"/>
  <c r="O86" i="2"/>
  <c r="P86" i="2"/>
  <c r="M91" i="2"/>
  <c r="M73" i="5" s="1"/>
  <c r="N91" i="2"/>
  <c r="N73" i="5" s="1"/>
  <c r="O91" i="2"/>
  <c r="O73" i="5" s="1"/>
  <c r="P91" i="2"/>
  <c r="P73" i="5" s="1"/>
  <c r="M92" i="2"/>
  <c r="M74" i="5" s="1"/>
  <c r="N92" i="2"/>
  <c r="N74" i="5" s="1"/>
  <c r="O92" i="2"/>
  <c r="O74" i="5" s="1"/>
  <c r="P92" i="2"/>
  <c r="P74" i="5" s="1"/>
  <c r="M93" i="2"/>
  <c r="M75" i="5" s="1"/>
  <c r="N93" i="2"/>
  <c r="N75" i="5" s="1"/>
  <c r="O93" i="2"/>
  <c r="O75" i="5" s="1"/>
  <c r="P93" i="2"/>
  <c r="P75" i="5" s="1"/>
  <c r="M98" i="2"/>
  <c r="M80" i="5" s="1"/>
  <c r="N98" i="2"/>
  <c r="O98" i="2"/>
  <c r="O80" i="5" s="1"/>
  <c r="P98" i="2"/>
  <c r="M99" i="2"/>
  <c r="M81" i="5" s="1"/>
  <c r="N99" i="2"/>
  <c r="N81" i="5" s="1"/>
  <c r="O99" i="2"/>
  <c r="P99" i="2"/>
  <c r="P81" i="5" s="1"/>
  <c r="M100" i="2"/>
  <c r="M82" i="5" s="1"/>
  <c r="N100" i="2"/>
  <c r="N82" i="5" s="1"/>
  <c r="O100" i="2"/>
  <c r="O82" i="5" s="1"/>
  <c r="P100" i="2"/>
  <c r="P82" i="5" s="1"/>
  <c r="M103" i="2"/>
  <c r="M85" i="5" s="1"/>
  <c r="N103" i="2"/>
  <c r="N85" i="5" s="1"/>
  <c r="O103" i="2"/>
  <c r="O85" i="5" s="1"/>
  <c r="P103" i="2"/>
  <c r="P85" i="5" s="1"/>
  <c r="M107" i="2"/>
  <c r="M89" i="5" s="1"/>
  <c r="N107" i="2"/>
  <c r="N89" i="5" s="1"/>
  <c r="O107" i="2"/>
  <c r="O89" i="5" s="1"/>
  <c r="P107" i="2"/>
  <c r="P89" i="5" s="1"/>
  <c r="M108" i="2"/>
  <c r="M90" i="5" s="1"/>
  <c r="N108" i="2"/>
  <c r="N90" i="5" s="1"/>
  <c r="O108" i="2"/>
  <c r="O90" i="5" s="1"/>
  <c r="P108" i="2"/>
  <c r="P90" i="5" s="1"/>
  <c r="M109" i="2"/>
  <c r="M91" i="5" s="1"/>
  <c r="N109" i="2"/>
  <c r="N91" i="5" s="1"/>
  <c r="O109" i="2"/>
  <c r="O91" i="5" s="1"/>
  <c r="P109" i="2"/>
  <c r="P91" i="5" s="1"/>
  <c r="M112" i="2"/>
  <c r="N112" i="2"/>
  <c r="N94" i="5" s="1"/>
  <c r="O112" i="2"/>
  <c r="O94" i="5" s="1"/>
  <c r="P112" i="2"/>
  <c r="P94" i="5" s="1"/>
  <c r="M113" i="2"/>
  <c r="M95" i="5" s="1"/>
  <c r="N113" i="2"/>
  <c r="N95" i="5" s="1"/>
  <c r="O113" i="2"/>
  <c r="O95" i="5" s="1"/>
  <c r="P113" i="2"/>
  <c r="M114" i="2"/>
  <c r="M96" i="5" s="1"/>
  <c r="N114" i="2"/>
  <c r="N96" i="5" s="1"/>
  <c r="O114" i="2"/>
  <c r="O96" i="5" s="1"/>
  <c r="P114" i="2"/>
  <c r="P96" i="5" s="1"/>
  <c r="M115" i="2"/>
  <c r="M97" i="5" s="1"/>
  <c r="N115" i="2"/>
  <c r="N97" i="5" s="1"/>
  <c r="O115" i="2"/>
  <c r="O97" i="5" s="1"/>
  <c r="P115" i="2"/>
  <c r="P97" i="5" s="1"/>
  <c r="M116" i="2"/>
  <c r="M98" i="5" s="1"/>
  <c r="N116" i="2"/>
  <c r="N98" i="5" s="1"/>
  <c r="O116" i="2"/>
  <c r="O98" i="5" s="1"/>
  <c r="P116" i="2"/>
  <c r="P98" i="5" s="1"/>
  <c r="M117" i="2"/>
  <c r="M99" i="5" s="1"/>
  <c r="N117" i="2"/>
  <c r="N99" i="5" s="1"/>
  <c r="O117" i="2"/>
  <c r="O99" i="5" s="1"/>
  <c r="P117" i="2"/>
  <c r="P99" i="5" s="1"/>
  <c r="N215" i="1"/>
  <c r="O215" i="1"/>
  <c r="P215" i="1"/>
  <c r="Q215" i="1"/>
  <c r="M203" i="1"/>
  <c r="N203" i="1"/>
  <c r="O203" i="1"/>
  <c r="Q203" i="1"/>
  <c r="P203" i="1"/>
  <c r="O173" i="2" l="1"/>
  <c r="N173" i="2"/>
  <c r="M173" i="2"/>
  <c r="P173" i="2"/>
  <c r="O148" i="5"/>
  <c r="N148" i="5"/>
  <c r="M148" i="5"/>
  <c r="P150" i="5"/>
  <c r="N150" i="5"/>
  <c r="M150" i="5"/>
  <c r="O150" i="5"/>
  <c r="P148" i="5"/>
  <c r="O250" i="2"/>
  <c r="O205" i="5" s="1"/>
  <c r="M190" i="2"/>
  <c r="P190" i="2"/>
  <c r="O190" i="2"/>
  <c r="M201" i="2"/>
  <c r="M228" i="2" s="1"/>
  <c r="M183" i="5" s="1"/>
  <c r="P201" i="2"/>
  <c r="P228" i="2" s="1"/>
  <c r="P183" i="5" s="1"/>
  <c r="O201" i="2"/>
  <c r="O228" i="2" s="1"/>
  <c r="O183" i="5" s="1"/>
  <c r="N201" i="2"/>
  <c r="N228" i="2" s="1"/>
  <c r="N183" i="5" s="1"/>
  <c r="P244" i="2"/>
  <c r="P243" i="2" s="1"/>
  <c r="P198" i="5" s="1"/>
  <c r="N244" i="2"/>
  <c r="N243" i="2" s="1"/>
  <c r="N198" i="5" s="1"/>
  <c r="P111" i="2"/>
  <c r="P93" i="5" s="1"/>
  <c r="N111" i="2"/>
  <c r="N93" i="5" s="1"/>
  <c r="O111" i="2"/>
  <c r="O93" i="5" s="1"/>
  <c r="M111" i="2"/>
  <c r="M93" i="5" s="1"/>
  <c r="O97" i="2"/>
  <c r="O79" i="5" s="1"/>
  <c r="O81" i="5"/>
  <c r="P97" i="2"/>
  <c r="P79" i="5" s="1"/>
  <c r="P80" i="5"/>
  <c r="N97" i="2"/>
  <c r="N79" i="5" s="1"/>
  <c r="N80" i="5"/>
  <c r="O11" i="2"/>
  <c r="O12" i="2" s="1"/>
  <c r="O155" i="2" s="1"/>
  <c r="O169" i="2" s="1"/>
  <c r="O171" i="2" s="1"/>
  <c r="M11" i="2"/>
  <c r="M12" i="2" s="1"/>
  <c r="M5" i="5" s="1"/>
  <c r="P11" i="2"/>
  <c r="P12" i="2" s="1"/>
  <c r="P5" i="5" s="1"/>
  <c r="N11" i="2"/>
  <c r="N12" i="2" s="1"/>
  <c r="N155" i="2" s="1"/>
  <c r="N169" i="2" s="1"/>
  <c r="P95" i="5"/>
  <c r="M94" i="5"/>
  <c r="O173" i="5"/>
  <c r="N190" i="2"/>
  <c r="N168" i="5"/>
  <c r="O244" i="2"/>
  <c r="O243" i="2" s="1"/>
  <c r="O198" i="5" s="1"/>
  <c r="M244" i="2"/>
  <c r="M243" i="2" s="1"/>
  <c r="M198" i="5" s="1"/>
  <c r="N173" i="5"/>
  <c r="N256" i="2"/>
  <c r="N211" i="5" s="1"/>
  <c r="P256" i="2"/>
  <c r="P211" i="5" s="1"/>
  <c r="M168" i="5"/>
  <c r="M250" i="2"/>
  <c r="M205" i="5" s="1"/>
  <c r="P168" i="5"/>
  <c r="M173" i="5"/>
  <c r="M97" i="2"/>
  <c r="M79" i="5" s="1"/>
  <c r="N146" i="5" l="1"/>
  <c r="O146" i="5"/>
  <c r="P146" i="5"/>
  <c r="M146" i="5"/>
  <c r="P155" i="2"/>
  <c r="O38" i="2"/>
  <c r="O21" i="5" s="1"/>
  <c r="P38" i="2"/>
  <c r="P21" i="5" s="1"/>
  <c r="M38" i="2"/>
  <c r="M21" i="5" s="1"/>
  <c r="N199" i="5"/>
  <c r="O199" i="5"/>
  <c r="O5" i="5"/>
  <c r="P199" i="5"/>
  <c r="N5" i="5"/>
  <c r="M155" i="2"/>
  <c r="M169" i="2" s="1"/>
  <c r="M171" i="2" s="1"/>
  <c r="N38" i="2"/>
  <c r="N21" i="5" s="1"/>
  <c r="M199" i="5"/>
  <c r="O188" i="2"/>
  <c r="O157" i="2"/>
  <c r="N188" i="2"/>
  <c r="P188" i="2" l="1"/>
  <c r="P144" i="5" s="1"/>
  <c r="P169" i="2"/>
  <c r="N144" i="5"/>
  <c r="O144" i="5"/>
  <c r="M188" i="2"/>
  <c r="M157" i="2"/>
  <c r="F206" i="2"/>
  <c r="D203" i="2"/>
  <c r="D159" i="5" s="1"/>
  <c r="E203" i="2"/>
  <c r="E159" i="5" s="1"/>
  <c r="F203" i="2"/>
  <c r="F159" i="5" s="1"/>
  <c r="G203" i="2"/>
  <c r="G159" i="5" s="1"/>
  <c r="D204" i="2"/>
  <c r="D160" i="5" s="1"/>
  <c r="E204" i="2"/>
  <c r="E160" i="5" s="1"/>
  <c r="F204" i="2"/>
  <c r="F160" i="5" s="1"/>
  <c r="D205" i="2"/>
  <c r="D161" i="5" s="1"/>
  <c r="E205" i="2"/>
  <c r="E161" i="5" s="1"/>
  <c r="F205" i="2"/>
  <c r="F161" i="5" s="1"/>
  <c r="D207" i="2"/>
  <c r="D163" i="5" s="1"/>
  <c r="E207" i="2"/>
  <c r="E163" i="5" s="1"/>
  <c r="F207" i="2"/>
  <c r="F163" i="5" s="1"/>
  <c r="D209" i="2"/>
  <c r="D165" i="5" s="1"/>
  <c r="E209" i="2"/>
  <c r="E165" i="5" s="1"/>
  <c r="F209" i="2"/>
  <c r="F165" i="5" s="1"/>
  <c r="G209" i="2"/>
  <c r="G165" i="5" s="1"/>
  <c r="D210" i="2"/>
  <c r="D166" i="5" s="1"/>
  <c r="E210" i="2"/>
  <c r="E166" i="5" s="1"/>
  <c r="F210" i="2"/>
  <c r="F166" i="5" s="1"/>
  <c r="G210" i="2"/>
  <c r="G166" i="5" s="1"/>
  <c r="H210" i="2"/>
  <c r="H166" i="5" s="1"/>
  <c r="I210" i="2"/>
  <c r="I166" i="5" s="1"/>
  <c r="J210" i="2"/>
  <c r="J166" i="5" s="1"/>
  <c r="K210" i="2"/>
  <c r="K166" i="5" s="1"/>
  <c r="L210" i="2"/>
  <c r="L166" i="5" s="1"/>
  <c r="D212" i="2"/>
  <c r="E212" i="2"/>
  <c r="F212" i="2"/>
  <c r="G212" i="2"/>
  <c r="H212" i="2"/>
  <c r="I212" i="2"/>
  <c r="J212" i="2"/>
  <c r="K212" i="2"/>
  <c r="L212" i="2"/>
  <c r="D215" i="2"/>
  <c r="E215" i="2"/>
  <c r="F215" i="2"/>
  <c r="G215" i="2"/>
  <c r="H215" i="2"/>
  <c r="I215" i="2"/>
  <c r="J215" i="2"/>
  <c r="K215" i="2"/>
  <c r="L215" i="2"/>
  <c r="D217" i="2"/>
  <c r="E217" i="2"/>
  <c r="F217" i="2"/>
  <c r="G217" i="2"/>
  <c r="H217" i="2"/>
  <c r="I217" i="2"/>
  <c r="J217" i="2"/>
  <c r="K217" i="2"/>
  <c r="L217" i="2"/>
  <c r="D222" i="2"/>
  <c r="C203" i="2"/>
  <c r="C159" i="5" s="1"/>
  <c r="C204" i="2"/>
  <c r="C160" i="5" s="1"/>
  <c r="C205" i="2"/>
  <c r="C161" i="5" s="1"/>
  <c r="C207" i="2"/>
  <c r="C163" i="5" s="1"/>
  <c r="C209" i="2"/>
  <c r="C165" i="5" s="1"/>
  <c r="C210" i="2"/>
  <c r="C166" i="5" s="1"/>
  <c r="C212" i="2"/>
  <c r="C215" i="2"/>
  <c r="C217" i="2"/>
  <c r="C222" i="2"/>
  <c r="E215" i="1"/>
  <c r="F215" i="1"/>
  <c r="G215" i="1"/>
  <c r="H215" i="1"/>
  <c r="I215" i="1"/>
  <c r="J215" i="1"/>
  <c r="K215" i="1"/>
  <c r="L215" i="1"/>
  <c r="M215" i="1"/>
  <c r="D215" i="1"/>
  <c r="D31" i="2"/>
  <c r="E31" i="2"/>
  <c r="F31" i="2"/>
  <c r="G31" i="2"/>
  <c r="H31" i="2"/>
  <c r="I31" i="2"/>
  <c r="J31" i="2"/>
  <c r="K31" i="2"/>
  <c r="L31" i="2"/>
  <c r="C31" i="2"/>
  <c r="F159" i="2"/>
  <c r="G28" i="2"/>
  <c r="G159" i="2" s="1"/>
  <c r="H28" i="2"/>
  <c r="H159" i="2" s="1"/>
  <c r="I28" i="2"/>
  <c r="I159" i="2" s="1"/>
  <c r="J28" i="2"/>
  <c r="J159" i="2" s="1"/>
  <c r="K28" i="2"/>
  <c r="K159" i="2" s="1"/>
  <c r="L28" i="2"/>
  <c r="L159" i="2" s="1"/>
  <c r="E159" i="2"/>
  <c r="D17" i="2"/>
  <c r="D10" i="5" s="1"/>
  <c r="E17" i="2"/>
  <c r="E10" i="5" s="1"/>
  <c r="F17" i="2"/>
  <c r="F10" i="5" s="1"/>
  <c r="G17" i="2"/>
  <c r="G10" i="5" s="1"/>
  <c r="H17" i="2"/>
  <c r="H10" i="5" s="1"/>
  <c r="I17" i="2"/>
  <c r="I10" i="5" s="1"/>
  <c r="J17" i="2"/>
  <c r="J10" i="5" s="1"/>
  <c r="K17" i="2"/>
  <c r="K10" i="5" s="1"/>
  <c r="L17" i="2"/>
  <c r="L10" i="5" s="1"/>
  <c r="D19" i="2"/>
  <c r="D12" i="5" s="1"/>
  <c r="E19" i="2"/>
  <c r="E12" i="5" s="1"/>
  <c r="F19" i="2"/>
  <c r="F12" i="5" s="1"/>
  <c r="G19" i="2"/>
  <c r="G12" i="5" s="1"/>
  <c r="H19" i="2"/>
  <c r="H12" i="5" s="1"/>
  <c r="I19" i="2"/>
  <c r="I12" i="5" s="1"/>
  <c r="J19" i="2"/>
  <c r="J12" i="5" s="1"/>
  <c r="K19" i="2"/>
  <c r="K12" i="5" s="1"/>
  <c r="L19" i="2"/>
  <c r="L12" i="5" s="1"/>
  <c r="D20" i="2"/>
  <c r="D13" i="5" s="1"/>
  <c r="E20" i="2"/>
  <c r="E13" i="5" s="1"/>
  <c r="F20" i="2"/>
  <c r="F13" i="5" s="1"/>
  <c r="G20" i="2"/>
  <c r="G13" i="5" s="1"/>
  <c r="H20" i="2"/>
  <c r="H13" i="5" s="1"/>
  <c r="I20" i="2"/>
  <c r="I13" i="5" s="1"/>
  <c r="J20" i="2"/>
  <c r="J13" i="5" s="1"/>
  <c r="K20" i="2"/>
  <c r="K13" i="5" s="1"/>
  <c r="L20" i="2"/>
  <c r="L13" i="5" s="1"/>
  <c r="D21" i="2"/>
  <c r="D14" i="5" s="1"/>
  <c r="E21" i="2"/>
  <c r="E14" i="5" s="1"/>
  <c r="F21" i="2"/>
  <c r="F14" i="5" s="1"/>
  <c r="G21" i="2"/>
  <c r="G14" i="5" s="1"/>
  <c r="H21" i="2"/>
  <c r="H14" i="5" s="1"/>
  <c r="I21" i="2"/>
  <c r="I14" i="5" s="1"/>
  <c r="J21" i="2"/>
  <c r="J14" i="5" s="1"/>
  <c r="K21" i="2"/>
  <c r="K14" i="5" s="1"/>
  <c r="L21" i="2"/>
  <c r="L14" i="5" s="1"/>
  <c r="D22" i="2"/>
  <c r="D15" i="5" s="1"/>
  <c r="E22" i="2"/>
  <c r="E15" i="5" s="1"/>
  <c r="F22" i="2"/>
  <c r="F15" i="5" s="1"/>
  <c r="G22" i="2"/>
  <c r="G15" i="5" s="1"/>
  <c r="H22" i="2"/>
  <c r="H15" i="5" s="1"/>
  <c r="I22" i="2"/>
  <c r="I15" i="5" s="1"/>
  <c r="J22" i="2"/>
  <c r="J15" i="5" s="1"/>
  <c r="K22" i="2"/>
  <c r="K15" i="5" s="1"/>
  <c r="L22" i="2"/>
  <c r="L15" i="5" s="1"/>
  <c r="C19" i="2"/>
  <c r="C12" i="5" s="1"/>
  <c r="C20" i="2"/>
  <c r="C13" i="5" s="1"/>
  <c r="C21" i="2"/>
  <c r="C14" i="5" s="1"/>
  <c r="C22" i="2"/>
  <c r="C15" i="5" s="1"/>
  <c r="C17" i="2"/>
  <c r="C10" i="5" s="1"/>
  <c r="D5" i="2"/>
  <c r="E5" i="2"/>
  <c r="F5" i="2"/>
  <c r="G5" i="2"/>
  <c r="H5" i="2"/>
  <c r="I5" i="2"/>
  <c r="J5" i="2"/>
  <c r="K5" i="2"/>
  <c r="L5" i="2"/>
  <c r="D6" i="2"/>
  <c r="E6" i="2"/>
  <c r="F6" i="2"/>
  <c r="G6" i="2"/>
  <c r="H6" i="2"/>
  <c r="I6" i="2"/>
  <c r="J6" i="2"/>
  <c r="K6" i="2"/>
  <c r="L6" i="2"/>
  <c r="C6" i="2"/>
  <c r="C5" i="2"/>
  <c r="G203" i="1"/>
  <c r="H203" i="1"/>
  <c r="I203" i="1"/>
  <c r="J203" i="1"/>
  <c r="K203" i="1"/>
  <c r="L203" i="1"/>
  <c r="C132" i="1"/>
  <c r="C163" i="1" s="1"/>
  <c r="C86" i="1"/>
  <c r="H173" i="2" l="1"/>
  <c r="C142" i="1"/>
  <c r="F173" i="2"/>
  <c r="J173" i="2"/>
  <c r="G173" i="2"/>
  <c r="L173" i="2"/>
  <c r="K173" i="2"/>
  <c r="I173" i="2"/>
  <c r="M144" i="5"/>
  <c r="D70" i="1"/>
  <c r="H70" i="1" s="1"/>
  <c r="C201" i="2"/>
  <c r="I201" i="2"/>
  <c r="E201" i="2"/>
  <c r="D201" i="2"/>
  <c r="K201" i="2"/>
  <c r="G201" i="2"/>
  <c r="L201" i="2"/>
  <c r="H201" i="2"/>
  <c r="J201" i="2"/>
  <c r="F201" i="2"/>
  <c r="H209" i="2"/>
  <c r="H165" i="5" s="1"/>
  <c r="G205" i="2"/>
  <c r="G161" i="5" s="1"/>
  <c r="G204" i="2"/>
  <c r="G160" i="5" s="1"/>
  <c r="I209" i="2"/>
  <c r="I165" i="5" s="1"/>
  <c r="G207" i="2"/>
  <c r="G163" i="5" s="1"/>
  <c r="H203" i="2"/>
  <c r="H159" i="5" s="1"/>
  <c r="H205" i="2"/>
  <c r="H161" i="5" s="1"/>
  <c r="H204" i="2"/>
  <c r="H160" i="5" s="1"/>
  <c r="I204" i="2"/>
  <c r="I160" i="5" s="1"/>
  <c r="K11" i="2"/>
  <c r="I11" i="2"/>
  <c r="G11" i="2"/>
  <c r="E11" i="2"/>
  <c r="L11" i="2"/>
  <c r="J11" i="2"/>
  <c r="H11" i="2"/>
  <c r="F11" i="2"/>
  <c r="D11" i="2"/>
  <c r="K18" i="2"/>
  <c r="K11" i="5" s="1"/>
  <c r="K16" i="5" s="1"/>
  <c r="I18" i="2"/>
  <c r="I11" i="5" s="1"/>
  <c r="I16" i="5" s="1"/>
  <c r="G18" i="2"/>
  <c r="G11" i="5" s="1"/>
  <c r="G16" i="5" s="1"/>
  <c r="L18" i="2"/>
  <c r="L11" i="5" s="1"/>
  <c r="L16" i="5" s="1"/>
  <c r="J18" i="2"/>
  <c r="J11" i="5" s="1"/>
  <c r="J16" i="5" s="1"/>
  <c r="H18" i="2"/>
  <c r="H11" i="5" s="1"/>
  <c r="H16" i="5" s="1"/>
  <c r="D122" i="1" l="1"/>
  <c r="D86" i="1"/>
  <c r="H86" i="1" s="1"/>
  <c r="D106" i="1"/>
  <c r="H106" i="1" s="1"/>
  <c r="M18" i="2"/>
  <c r="M11" i="5" s="1"/>
  <c r="M16" i="5" s="1"/>
  <c r="N18" i="2"/>
  <c r="I205" i="2"/>
  <c r="I161" i="5" s="1"/>
  <c r="J205" i="2"/>
  <c r="J161" i="5" s="1"/>
  <c r="H207" i="2"/>
  <c r="H163" i="5" s="1"/>
  <c r="J209" i="2"/>
  <c r="J165" i="5" s="1"/>
  <c r="I203" i="2"/>
  <c r="I159" i="5" s="1"/>
  <c r="K205" i="2"/>
  <c r="K161" i="5" s="1"/>
  <c r="J204" i="2"/>
  <c r="J160" i="5" s="1"/>
  <c r="M23" i="2" l="1"/>
  <c r="M158" i="2" s="1"/>
  <c r="N11" i="5"/>
  <c r="N16" i="5" s="1"/>
  <c r="N23" i="2"/>
  <c r="O18" i="2"/>
  <c r="L205" i="2"/>
  <c r="L161" i="5" s="1"/>
  <c r="J203" i="2"/>
  <c r="J159" i="5" s="1"/>
  <c r="K209" i="2"/>
  <c r="K165" i="5" s="1"/>
  <c r="I207" i="2"/>
  <c r="I163" i="5" s="1"/>
  <c r="K204" i="2"/>
  <c r="K160" i="5" s="1"/>
  <c r="D203" i="1"/>
  <c r="E203" i="1"/>
  <c r="F203" i="1"/>
  <c r="C203" i="1"/>
  <c r="M172" i="2" l="1"/>
  <c r="P18" i="2"/>
  <c r="N158" i="2"/>
  <c r="O11" i="5"/>
  <c r="O16" i="5" s="1"/>
  <c r="O23" i="2"/>
  <c r="M209" i="2"/>
  <c r="M165" i="5" s="1"/>
  <c r="M216" i="2"/>
  <c r="M172" i="5" s="1"/>
  <c r="M205" i="2"/>
  <c r="M161" i="5" s="1"/>
  <c r="L204" i="2"/>
  <c r="L160" i="5" s="1"/>
  <c r="J207" i="2"/>
  <c r="J163" i="5" s="1"/>
  <c r="L209" i="2"/>
  <c r="L165" i="5" s="1"/>
  <c r="K203" i="2"/>
  <c r="K159" i="5" s="1"/>
  <c r="L219" i="2"/>
  <c r="N172" i="2" l="1"/>
  <c r="O158" i="2"/>
  <c r="P11" i="5"/>
  <c r="P16" i="5" s="1"/>
  <c r="P23" i="2"/>
  <c r="N209" i="2"/>
  <c r="N165" i="5" s="1"/>
  <c r="N216" i="2"/>
  <c r="N172" i="5" s="1"/>
  <c r="M259" i="2"/>
  <c r="N205" i="2"/>
  <c r="N161" i="5" s="1"/>
  <c r="M240" i="2"/>
  <c r="M204" i="2"/>
  <c r="M160" i="5" s="1"/>
  <c r="L220" i="2"/>
  <c r="L216" i="2"/>
  <c r="L223" i="2"/>
  <c r="K207" i="2"/>
  <c r="K163" i="5" s="1"/>
  <c r="L202" i="2"/>
  <c r="L203" i="2"/>
  <c r="L159" i="5" s="1"/>
  <c r="E18" i="2"/>
  <c r="E11" i="5" s="1"/>
  <c r="E16" i="5" s="1"/>
  <c r="F18" i="2"/>
  <c r="F11" i="5" s="1"/>
  <c r="F16" i="5" s="1"/>
  <c r="D18" i="2"/>
  <c r="D11" i="5" s="1"/>
  <c r="D16" i="5" s="1"/>
  <c r="C18" i="2"/>
  <c r="C11" i="5" s="1"/>
  <c r="C122" i="1" l="1"/>
  <c r="H122" i="1" s="1"/>
  <c r="O172" i="2"/>
  <c r="P158" i="2"/>
  <c r="N259" i="2"/>
  <c r="M236" i="2"/>
  <c r="M214" i="5"/>
  <c r="M253" i="2"/>
  <c r="M208" i="5" s="1"/>
  <c r="O216" i="2"/>
  <c r="O172" i="5" s="1"/>
  <c r="O209" i="2"/>
  <c r="O165" i="5" s="1"/>
  <c r="M206" i="2"/>
  <c r="M207" i="2"/>
  <c r="M163" i="5" s="1"/>
  <c r="M208" i="2"/>
  <c r="M164" i="5" s="1"/>
  <c r="M239" i="2"/>
  <c r="M195" i="5"/>
  <c r="N240" i="2"/>
  <c r="O205" i="2"/>
  <c r="O161" i="5" s="1"/>
  <c r="N204" i="2"/>
  <c r="N160" i="5" s="1"/>
  <c r="M252" i="2"/>
  <c r="M203" i="2"/>
  <c r="M159" i="5" s="1"/>
  <c r="M214" i="2"/>
  <c r="M170" i="5" s="1"/>
  <c r="L207" i="2"/>
  <c r="L163" i="5" s="1"/>
  <c r="L208" i="2"/>
  <c r="L214" i="2"/>
  <c r="P172" i="2" l="1"/>
  <c r="M162" i="5"/>
  <c r="O259" i="2"/>
  <c r="N236" i="2"/>
  <c r="N214" i="5"/>
  <c r="N253" i="2"/>
  <c r="N208" i="5" s="1"/>
  <c r="P209" i="2"/>
  <c r="P216" i="2"/>
  <c r="P172" i="5" s="1"/>
  <c r="M231" i="2"/>
  <c r="M186" i="5" s="1"/>
  <c r="M191" i="5"/>
  <c r="N207" i="2"/>
  <c r="N163" i="5" s="1"/>
  <c r="N206" i="2"/>
  <c r="N208" i="2"/>
  <c r="N164" i="5" s="1"/>
  <c r="O240" i="2"/>
  <c r="N239" i="2"/>
  <c r="N195" i="5"/>
  <c r="P205" i="2"/>
  <c r="P161" i="5" s="1"/>
  <c r="M246" i="2"/>
  <c r="M201" i="5" s="1"/>
  <c r="M194" i="5"/>
  <c r="O204" i="2"/>
  <c r="O160" i="5" s="1"/>
  <c r="M207" i="5"/>
  <c r="M248" i="2"/>
  <c r="N252" i="2"/>
  <c r="N203" i="2"/>
  <c r="N159" i="5" s="1"/>
  <c r="N214" i="2"/>
  <c r="N170" i="5" s="1"/>
  <c r="M230" i="2"/>
  <c r="M202" i="2"/>
  <c r="M158" i="5" s="1"/>
  <c r="M223" i="2"/>
  <c r="M179" i="5" s="1"/>
  <c r="M219" i="2"/>
  <c r="M175" i="5" s="1"/>
  <c r="M220" i="2"/>
  <c r="M176" i="5" s="1"/>
  <c r="L206" i="2"/>
  <c r="N162" i="5" l="1"/>
  <c r="O236" i="2"/>
  <c r="O214" i="5"/>
  <c r="O253" i="2"/>
  <c r="O208" i="5" s="1"/>
  <c r="P165" i="5"/>
  <c r="P259" i="2"/>
  <c r="N231" i="2"/>
  <c r="N186" i="5" s="1"/>
  <c r="N191" i="5"/>
  <c r="O207" i="2"/>
  <c r="O163" i="5" s="1"/>
  <c r="O206" i="2"/>
  <c r="O208" i="2"/>
  <c r="O164" i="5" s="1"/>
  <c r="P240" i="2"/>
  <c r="O239" i="2"/>
  <c r="O195" i="5"/>
  <c r="N194" i="5"/>
  <c r="N246" i="2"/>
  <c r="N201" i="5" s="1"/>
  <c r="M203" i="5"/>
  <c r="M260" i="2"/>
  <c r="M215" i="5" s="1"/>
  <c r="P204" i="2"/>
  <c r="P160" i="5" s="1"/>
  <c r="N207" i="5"/>
  <c r="N248" i="2"/>
  <c r="O252" i="2"/>
  <c r="O222" i="2"/>
  <c r="O178" i="5" s="1"/>
  <c r="N230" i="2"/>
  <c r="M211" i="2"/>
  <c r="M167" i="5" s="1"/>
  <c r="M237" i="2"/>
  <c r="M185" i="5"/>
  <c r="N202" i="2"/>
  <c r="N158" i="5" s="1"/>
  <c r="N223" i="2"/>
  <c r="N179" i="5" s="1"/>
  <c r="N219" i="2"/>
  <c r="N175" i="5" s="1"/>
  <c r="N220" i="2"/>
  <c r="N176" i="5" s="1"/>
  <c r="O203" i="2"/>
  <c r="O159" i="5" s="1"/>
  <c r="P222" i="2"/>
  <c r="P178" i="5" s="1"/>
  <c r="O214" i="2"/>
  <c r="O170" i="5" s="1"/>
  <c r="L211" i="2"/>
  <c r="L213" i="2"/>
  <c r="O162" i="5" l="1"/>
  <c r="P236" i="2"/>
  <c r="P214" i="5"/>
  <c r="P253" i="2"/>
  <c r="P208" i="5" s="1"/>
  <c r="O231" i="2"/>
  <c r="O186" i="5" s="1"/>
  <c r="O191" i="5"/>
  <c r="P207" i="2"/>
  <c r="P163" i="5" s="1"/>
  <c r="P208" i="2"/>
  <c r="P164" i="5" s="1"/>
  <c r="P206" i="2"/>
  <c r="P195" i="5"/>
  <c r="P239" i="2"/>
  <c r="O194" i="5"/>
  <c r="O246" i="2"/>
  <c r="O201" i="5" s="1"/>
  <c r="O207" i="5"/>
  <c r="O248" i="2"/>
  <c r="N260" i="2"/>
  <c r="N215" i="5" s="1"/>
  <c r="N203" i="5"/>
  <c r="P252" i="2"/>
  <c r="P203" i="2"/>
  <c r="P159" i="5" s="1"/>
  <c r="P214" i="2"/>
  <c r="P170" i="5" s="1"/>
  <c r="N185" i="5"/>
  <c r="N237" i="2"/>
  <c r="O202" i="2"/>
  <c r="O158" i="5" s="1"/>
  <c r="O219" i="2"/>
  <c r="O175" i="5" s="1"/>
  <c r="O211" i="2"/>
  <c r="O167" i="5" s="1"/>
  <c r="O220" i="2"/>
  <c r="O176" i="5" s="1"/>
  <c r="O230" i="2"/>
  <c r="N211" i="2"/>
  <c r="N167" i="5" s="1"/>
  <c r="M192" i="5"/>
  <c r="M261" i="2"/>
  <c r="M216" i="5" s="1"/>
  <c r="M213" i="2"/>
  <c r="M169" i="5" s="1"/>
  <c r="D187" i="5"/>
  <c r="E187" i="5"/>
  <c r="F187" i="5"/>
  <c r="G187" i="5"/>
  <c r="H187" i="5"/>
  <c r="I187" i="5"/>
  <c r="J187" i="5"/>
  <c r="K187" i="5"/>
  <c r="L187" i="5"/>
  <c r="D188" i="5"/>
  <c r="E188" i="5"/>
  <c r="F188" i="5"/>
  <c r="G188" i="5"/>
  <c r="H188" i="5"/>
  <c r="I188" i="5"/>
  <c r="J188" i="5"/>
  <c r="K188" i="5"/>
  <c r="L188" i="5"/>
  <c r="D189" i="5"/>
  <c r="E189" i="5"/>
  <c r="F189" i="5"/>
  <c r="G189" i="5"/>
  <c r="H189" i="5"/>
  <c r="I189" i="5"/>
  <c r="J189" i="5"/>
  <c r="K189" i="5"/>
  <c r="L189" i="5"/>
  <c r="D190" i="5"/>
  <c r="E190" i="5"/>
  <c r="F190" i="5"/>
  <c r="G190" i="5"/>
  <c r="H190" i="5"/>
  <c r="I190" i="5"/>
  <c r="J190" i="5"/>
  <c r="K190" i="5"/>
  <c r="L190" i="5"/>
  <c r="D196" i="5"/>
  <c r="E196" i="5"/>
  <c r="F196" i="5"/>
  <c r="G196" i="5"/>
  <c r="H196" i="5"/>
  <c r="I196" i="5"/>
  <c r="J196" i="5"/>
  <c r="K196" i="5"/>
  <c r="L196" i="5"/>
  <c r="D197" i="5"/>
  <c r="E197" i="5"/>
  <c r="F197" i="5"/>
  <c r="G197" i="5"/>
  <c r="H197" i="5"/>
  <c r="I197" i="5"/>
  <c r="J197" i="5"/>
  <c r="K197" i="5"/>
  <c r="L197" i="5"/>
  <c r="D200" i="5"/>
  <c r="E200" i="5"/>
  <c r="F200" i="5"/>
  <c r="G200" i="5"/>
  <c r="H200" i="5"/>
  <c r="I200" i="5"/>
  <c r="J200" i="5"/>
  <c r="K200" i="5"/>
  <c r="L200" i="5"/>
  <c r="D204" i="5"/>
  <c r="E204" i="5"/>
  <c r="F204" i="5"/>
  <c r="G204" i="5"/>
  <c r="H204" i="5"/>
  <c r="I204" i="5"/>
  <c r="J204" i="5"/>
  <c r="K204" i="5"/>
  <c r="L204" i="5"/>
  <c r="D206" i="5"/>
  <c r="E206" i="5"/>
  <c r="F206" i="5"/>
  <c r="G206" i="5"/>
  <c r="H206" i="5"/>
  <c r="I206" i="5"/>
  <c r="J206" i="5"/>
  <c r="K206" i="5"/>
  <c r="L206" i="5"/>
  <c r="D209" i="5"/>
  <c r="E209" i="5"/>
  <c r="F209" i="5"/>
  <c r="G209" i="5"/>
  <c r="H209" i="5"/>
  <c r="I209" i="5"/>
  <c r="J209" i="5"/>
  <c r="K209" i="5"/>
  <c r="L209" i="5"/>
  <c r="D210" i="5"/>
  <c r="E210" i="5"/>
  <c r="F210" i="5"/>
  <c r="G210" i="5"/>
  <c r="H210" i="5"/>
  <c r="I210" i="5"/>
  <c r="J210" i="5"/>
  <c r="K210" i="5"/>
  <c r="L210" i="5"/>
  <c r="D212" i="5"/>
  <c r="E212" i="5"/>
  <c r="F212" i="5"/>
  <c r="G212" i="5"/>
  <c r="H212" i="5"/>
  <c r="I212" i="5"/>
  <c r="J212" i="5"/>
  <c r="K212" i="5"/>
  <c r="L212" i="5"/>
  <c r="D213" i="5"/>
  <c r="E213" i="5"/>
  <c r="F213" i="5"/>
  <c r="G213" i="5"/>
  <c r="H213" i="5"/>
  <c r="I213" i="5"/>
  <c r="J213" i="5"/>
  <c r="K213" i="5"/>
  <c r="L213" i="5"/>
  <c r="C187" i="5"/>
  <c r="C188" i="5"/>
  <c r="C189" i="5"/>
  <c r="C190" i="5"/>
  <c r="C196" i="5"/>
  <c r="C197" i="5"/>
  <c r="C200" i="5"/>
  <c r="C204" i="5"/>
  <c r="C206" i="5"/>
  <c r="C209" i="5"/>
  <c r="C210" i="5"/>
  <c r="C212" i="5"/>
  <c r="C213" i="5"/>
  <c r="P162" i="5" l="1"/>
  <c r="P231" i="2"/>
  <c r="P186" i="5" s="1"/>
  <c r="P191" i="5"/>
  <c r="P194" i="5"/>
  <c r="P246" i="2"/>
  <c r="P201" i="5" s="1"/>
  <c r="P207" i="5"/>
  <c r="P248" i="2"/>
  <c r="O260" i="2"/>
  <c r="O215" i="5" s="1"/>
  <c r="O203" i="5"/>
  <c r="O237" i="2"/>
  <c r="O185" i="5"/>
  <c r="P230" i="2"/>
  <c r="N213" i="2"/>
  <c r="N169" i="5" s="1"/>
  <c r="O213" i="2"/>
  <c r="O169" i="5" s="1"/>
  <c r="O223" i="2"/>
  <c r="O179" i="5" s="1"/>
  <c r="O224" i="2"/>
  <c r="O180" i="5" s="1"/>
  <c r="N261" i="2"/>
  <c r="N216" i="5" s="1"/>
  <c r="N192" i="5"/>
  <c r="P202" i="2"/>
  <c r="P158" i="5" s="1"/>
  <c r="P219" i="2"/>
  <c r="P175" i="5" s="1"/>
  <c r="P220" i="2"/>
  <c r="P176" i="5" s="1"/>
  <c r="D240" i="2"/>
  <c r="E240" i="2"/>
  <c r="F240" i="2"/>
  <c r="G240" i="2"/>
  <c r="H240" i="2"/>
  <c r="I240" i="2"/>
  <c r="J240" i="2"/>
  <c r="K240" i="2"/>
  <c r="L240" i="2"/>
  <c r="D259" i="2"/>
  <c r="E259" i="2"/>
  <c r="F259" i="2"/>
  <c r="G259" i="2"/>
  <c r="H259" i="2"/>
  <c r="I259" i="2"/>
  <c r="J259" i="2"/>
  <c r="K259" i="2"/>
  <c r="L259" i="2"/>
  <c r="D244" i="2"/>
  <c r="E244" i="2"/>
  <c r="F244" i="2"/>
  <c r="G244" i="2"/>
  <c r="H244" i="2"/>
  <c r="I244" i="2"/>
  <c r="J244" i="2"/>
  <c r="K244" i="2"/>
  <c r="L244" i="2"/>
  <c r="D250" i="2"/>
  <c r="D205" i="5" s="1"/>
  <c r="E250" i="2"/>
  <c r="F250" i="2"/>
  <c r="G250" i="2"/>
  <c r="H250" i="2"/>
  <c r="H205" i="5" s="1"/>
  <c r="I250" i="2"/>
  <c r="J250" i="2"/>
  <c r="K250" i="2"/>
  <c r="L250" i="2"/>
  <c r="L205" i="5" s="1"/>
  <c r="D256" i="2"/>
  <c r="E256" i="2"/>
  <c r="F256" i="2"/>
  <c r="G256" i="2"/>
  <c r="H256" i="2"/>
  <c r="I256" i="2"/>
  <c r="J256" i="2"/>
  <c r="K256" i="2"/>
  <c r="L256" i="2"/>
  <c r="C240" i="2"/>
  <c r="C259" i="2"/>
  <c r="C244" i="2"/>
  <c r="C250" i="2"/>
  <c r="C256" i="2"/>
  <c r="P203" i="5" l="1"/>
  <c r="P260" i="2"/>
  <c r="P215" i="5" s="1"/>
  <c r="P185" i="5"/>
  <c r="P237" i="2"/>
  <c r="P224" i="2"/>
  <c r="P180" i="5" s="1"/>
  <c r="P223" i="2"/>
  <c r="P179" i="5" s="1"/>
  <c r="P211" i="2"/>
  <c r="P167" i="5" s="1"/>
  <c r="O261" i="2"/>
  <c r="O216" i="5" s="1"/>
  <c r="O192" i="5"/>
  <c r="C230" i="2"/>
  <c r="C185" i="5" s="1"/>
  <c r="K228" i="2"/>
  <c r="K183" i="5" s="1"/>
  <c r="G228" i="2"/>
  <c r="G183" i="5" s="1"/>
  <c r="C253" i="2"/>
  <c r="C208" i="5" s="1"/>
  <c r="C211" i="5"/>
  <c r="C205" i="5"/>
  <c r="C214" i="5"/>
  <c r="C236" i="2"/>
  <c r="C195" i="5"/>
  <c r="C239" i="2"/>
  <c r="L253" i="2"/>
  <c r="L208" i="5" s="1"/>
  <c r="L211" i="5"/>
  <c r="J253" i="2"/>
  <c r="J208" i="5" s="1"/>
  <c r="J211" i="5"/>
  <c r="H253" i="2"/>
  <c r="H208" i="5" s="1"/>
  <c r="H211" i="5"/>
  <c r="F253" i="2"/>
  <c r="F208" i="5" s="1"/>
  <c r="F211" i="5"/>
  <c r="D253" i="2"/>
  <c r="D208" i="5" s="1"/>
  <c r="D211" i="5"/>
  <c r="J205" i="5"/>
  <c r="F205" i="5"/>
  <c r="L243" i="2"/>
  <c r="L198" i="5" s="1"/>
  <c r="L199" i="5"/>
  <c r="J243" i="2"/>
  <c r="J198" i="5" s="1"/>
  <c r="J199" i="5"/>
  <c r="H243" i="2"/>
  <c r="H198" i="5" s="1"/>
  <c r="H199" i="5"/>
  <c r="F243" i="2"/>
  <c r="F198" i="5" s="1"/>
  <c r="F199" i="5"/>
  <c r="D243" i="2"/>
  <c r="D198" i="5" s="1"/>
  <c r="D199" i="5"/>
  <c r="L236" i="2"/>
  <c r="L214" i="5"/>
  <c r="J214" i="5"/>
  <c r="J236" i="2"/>
  <c r="H236" i="2"/>
  <c r="H214" i="5"/>
  <c r="F214" i="5"/>
  <c r="F236" i="2"/>
  <c r="D236" i="2"/>
  <c r="D214" i="5"/>
  <c r="L239" i="2"/>
  <c r="L195" i="5"/>
  <c r="J239" i="2"/>
  <c r="J195" i="5"/>
  <c r="H239" i="2"/>
  <c r="H195" i="5"/>
  <c r="F239" i="2"/>
  <c r="F195" i="5"/>
  <c r="D239" i="2"/>
  <c r="D195" i="5"/>
  <c r="L252" i="2"/>
  <c r="J252" i="2"/>
  <c r="J207" i="5" s="1"/>
  <c r="H252" i="2"/>
  <c r="F252" i="2"/>
  <c r="F207" i="5" s="1"/>
  <c r="D252" i="2"/>
  <c r="L230" i="2"/>
  <c r="L185" i="5" s="1"/>
  <c r="J230" i="2"/>
  <c r="J185" i="5" s="1"/>
  <c r="H230" i="2"/>
  <c r="H185" i="5" s="1"/>
  <c r="F230" i="2"/>
  <c r="F185" i="5" s="1"/>
  <c r="D230" i="2"/>
  <c r="D185" i="5" s="1"/>
  <c r="C199" i="5"/>
  <c r="C243" i="2"/>
  <c r="C198" i="5" s="1"/>
  <c r="C252" i="2"/>
  <c r="C207" i="5" s="1"/>
  <c r="K211" i="5"/>
  <c r="K253" i="2"/>
  <c r="K208" i="5" s="1"/>
  <c r="I211" i="5"/>
  <c r="I253" i="2"/>
  <c r="I208" i="5" s="1"/>
  <c r="G211" i="5"/>
  <c r="G253" i="2"/>
  <c r="G208" i="5" s="1"/>
  <c r="E211" i="5"/>
  <c r="E253" i="2"/>
  <c r="E208" i="5" s="1"/>
  <c r="K205" i="5"/>
  <c r="I205" i="5"/>
  <c r="G205" i="5"/>
  <c r="E205" i="5"/>
  <c r="K199" i="5"/>
  <c r="K243" i="2"/>
  <c r="K198" i="5" s="1"/>
  <c r="I243" i="2"/>
  <c r="I198" i="5" s="1"/>
  <c r="I199" i="5"/>
  <c r="G199" i="5"/>
  <c r="G243" i="2"/>
  <c r="G198" i="5" s="1"/>
  <c r="E199" i="5"/>
  <c r="E243" i="2"/>
  <c r="E198" i="5" s="1"/>
  <c r="K214" i="5"/>
  <c r="K236" i="2"/>
  <c r="I214" i="5"/>
  <c r="I236" i="2"/>
  <c r="G214" i="5"/>
  <c r="G236" i="2"/>
  <c r="E214" i="5"/>
  <c r="E236" i="2"/>
  <c r="K195" i="5"/>
  <c r="K239" i="2"/>
  <c r="I239" i="2"/>
  <c r="I195" i="5"/>
  <c r="G195" i="5"/>
  <c r="G239" i="2"/>
  <c r="E239" i="2"/>
  <c r="E195" i="5"/>
  <c r="K252" i="2"/>
  <c r="K207" i="5" s="1"/>
  <c r="I252" i="2"/>
  <c r="I207" i="5" s="1"/>
  <c r="G252" i="2"/>
  <c r="G207" i="5" s="1"/>
  <c r="E252" i="2"/>
  <c r="E207" i="5" s="1"/>
  <c r="K230" i="2"/>
  <c r="I230" i="2"/>
  <c r="G230" i="2"/>
  <c r="E230" i="2"/>
  <c r="I228" i="2"/>
  <c r="I183" i="5" s="1"/>
  <c r="E228" i="2"/>
  <c r="E183" i="5" s="1"/>
  <c r="C228" i="2"/>
  <c r="C183" i="5" s="1"/>
  <c r="L228" i="2"/>
  <c r="L183" i="5" s="1"/>
  <c r="J228" i="2"/>
  <c r="J183" i="5" s="1"/>
  <c r="H228" i="2"/>
  <c r="H183" i="5" s="1"/>
  <c r="F228" i="2"/>
  <c r="F183" i="5" s="1"/>
  <c r="D228" i="2"/>
  <c r="D183" i="5" s="1"/>
  <c r="B112" i="5"/>
  <c r="B111" i="5"/>
  <c r="P192" i="5" l="1"/>
  <c r="P261" i="2"/>
  <c r="P216" i="5" s="1"/>
  <c r="P213" i="2"/>
  <c r="P169" i="5" s="1"/>
  <c r="G248" i="2"/>
  <c r="G260" i="2" s="1"/>
  <c r="G215" i="5" s="1"/>
  <c r="K248" i="2"/>
  <c r="K260" i="2" s="1"/>
  <c r="K215" i="5" s="1"/>
  <c r="G185" i="5"/>
  <c r="K185" i="5"/>
  <c r="E246" i="2"/>
  <c r="E194" i="5"/>
  <c r="I246" i="2"/>
  <c r="I194" i="5"/>
  <c r="E248" i="2"/>
  <c r="I248" i="2"/>
  <c r="F191" i="5"/>
  <c r="F231" i="2"/>
  <c r="J191" i="5"/>
  <c r="J231" i="2"/>
  <c r="F248" i="2"/>
  <c r="J248" i="2"/>
  <c r="C246" i="2"/>
  <c r="C201" i="5" s="1"/>
  <c r="C194" i="5"/>
  <c r="C231" i="2"/>
  <c r="C191" i="5"/>
  <c r="E185" i="5"/>
  <c r="I185" i="5"/>
  <c r="G246" i="2"/>
  <c r="G201" i="5" s="1"/>
  <c r="G194" i="5"/>
  <c r="K246" i="2"/>
  <c r="K201" i="5" s="1"/>
  <c r="K194" i="5"/>
  <c r="E231" i="2"/>
  <c r="E186" i="5" s="1"/>
  <c r="E191" i="5"/>
  <c r="G231" i="2"/>
  <c r="G186" i="5" s="1"/>
  <c r="G191" i="5"/>
  <c r="I231" i="2"/>
  <c r="I186" i="5" s="1"/>
  <c r="I191" i="5"/>
  <c r="K231" i="2"/>
  <c r="K186" i="5" s="1"/>
  <c r="K191" i="5"/>
  <c r="D248" i="2"/>
  <c r="D207" i="5"/>
  <c r="H248" i="2"/>
  <c r="H207" i="5"/>
  <c r="L248" i="2"/>
  <c r="L207" i="5"/>
  <c r="D246" i="2"/>
  <c r="D201" i="5" s="1"/>
  <c r="D194" i="5"/>
  <c r="F246" i="2"/>
  <c r="F201" i="5" s="1"/>
  <c r="F194" i="5"/>
  <c r="H246" i="2"/>
  <c r="H201" i="5" s="1"/>
  <c r="H194" i="5"/>
  <c r="J246" i="2"/>
  <c r="J201" i="5" s="1"/>
  <c r="J194" i="5"/>
  <c r="L246" i="2"/>
  <c r="L201" i="5" s="1"/>
  <c r="L194" i="5"/>
  <c r="D191" i="5"/>
  <c r="D231" i="2"/>
  <c r="H191" i="5"/>
  <c r="H231" i="2"/>
  <c r="L191" i="5"/>
  <c r="L231" i="2"/>
  <c r="C248" i="2"/>
  <c r="K203" i="5" l="1"/>
  <c r="G203" i="5"/>
  <c r="C260" i="2"/>
  <c r="C215" i="5" s="1"/>
  <c r="C203" i="5"/>
  <c r="L260" i="2"/>
  <c r="L215" i="5" s="1"/>
  <c r="L203" i="5"/>
  <c r="H260" i="2"/>
  <c r="H215" i="5" s="1"/>
  <c r="H203" i="5"/>
  <c r="D260" i="2"/>
  <c r="D215" i="5" s="1"/>
  <c r="D203" i="5"/>
  <c r="I237" i="2"/>
  <c r="I192" i="5" s="1"/>
  <c r="E237" i="2"/>
  <c r="E192" i="5" s="1"/>
  <c r="C186" i="5"/>
  <c r="C237" i="2"/>
  <c r="J260" i="2"/>
  <c r="J215" i="5" s="1"/>
  <c r="J203" i="5"/>
  <c r="J237" i="2"/>
  <c r="J186" i="5"/>
  <c r="F237" i="2"/>
  <c r="F186" i="5"/>
  <c r="I260" i="2"/>
  <c r="I215" i="5" s="1"/>
  <c r="I203" i="5"/>
  <c r="L237" i="2"/>
  <c r="L186" i="5"/>
  <c r="H237" i="2"/>
  <c r="H186" i="5"/>
  <c r="D237" i="2"/>
  <c r="D186" i="5"/>
  <c r="F260" i="2"/>
  <c r="F215" i="5" s="1"/>
  <c r="F203" i="5"/>
  <c r="E260" i="2"/>
  <c r="E215" i="5" s="1"/>
  <c r="E203" i="5"/>
  <c r="I201" i="5"/>
  <c r="E201" i="5"/>
  <c r="K237" i="2"/>
  <c r="G237" i="2"/>
  <c r="I261" i="2" l="1"/>
  <c r="I216" i="5" s="1"/>
  <c r="K261" i="2"/>
  <c r="K216" i="5" s="1"/>
  <c r="K192" i="5"/>
  <c r="C261" i="2"/>
  <c r="C192" i="5"/>
  <c r="G261" i="2"/>
  <c r="G216" i="5" s="1"/>
  <c r="G192" i="5"/>
  <c r="E261" i="2"/>
  <c r="E216" i="5" s="1"/>
  <c r="D192" i="5"/>
  <c r="D261" i="2"/>
  <c r="H192" i="5"/>
  <c r="H261" i="2"/>
  <c r="L192" i="5"/>
  <c r="L261" i="2"/>
  <c r="L216" i="5" s="1"/>
  <c r="F261" i="2"/>
  <c r="F216" i="5" s="1"/>
  <c r="F192" i="5"/>
  <c r="J261" i="2"/>
  <c r="J216" i="5" s="1"/>
  <c r="J192" i="5"/>
  <c r="H216" i="5" l="1"/>
  <c r="D216" i="5"/>
  <c r="C216" i="5"/>
  <c r="K208" i="2" l="1"/>
  <c r="C208" i="2"/>
  <c r="D208" i="2"/>
  <c r="E208" i="2"/>
  <c r="F208" i="2"/>
  <c r="G208" i="2"/>
  <c r="H208" i="2"/>
  <c r="I208" i="2"/>
  <c r="J208" i="2"/>
  <c r="D168" i="5" l="1"/>
  <c r="E168" i="5"/>
  <c r="F168" i="5"/>
  <c r="G168" i="5"/>
  <c r="H168" i="5"/>
  <c r="I168" i="5"/>
  <c r="J168" i="5"/>
  <c r="K168" i="5"/>
  <c r="L168" i="5"/>
  <c r="D171" i="5"/>
  <c r="E171" i="5"/>
  <c r="F171" i="5"/>
  <c r="G171" i="5"/>
  <c r="H171" i="5"/>
  <c r="I171" i="5"/>
  <c r="J171" i="5"/>
  <c r="K171" i="5"/>
  <c r="L171" i="5"/>
  <c r="D173" i="5"/>
  <c r="E173" i="5"/>
  <c r="F173" i="5"/>
  <c r="G173" i="5"/>
  <c r="H173" i="5"/>
  <c r="I173" i="5"/>
  <c r="J173" i="5"/>
  <c r="K173" i="5"/>
  <c r="L173" i="5"/>
  <c r="D178" i="5"/>
  <c r="C168" i="5"/>
  <c r="C171" i="5"/>
  <c r="C173" i="5"/>
  <c r="C178" i="5"/>
  <c r="B212" i="2" l="1"/>
  <c r="B168" i="5" s="1"/>
  <c r="B213" i="2"/>
  <c r="B169" i="5" s="1"/>
  <c r="K214" i="2"/>
  <c r="J214" i="2"/>
  <c r="I214" i="2"/>
  <c r="H214" i="2"/>
  <c r="G214" i="2"/>
  <c r="F214" i="2"/>
  <c r="E214" i="2"/>
  <c r="D214" i="2"/>
  <c r="C214" i="2"/>
  <c r="C170" i="5" l="1"/>
  <c r="D170" i="5"/>
  <c r="F170" i="5"/>
  <c r="H170" i="5"/>
  <c r="J170" i="5"/>
  <c r="L170" i="5"/>
  <c r="E170" i="5"/>
  <c r="G170" i="5"/>
  <c r="I170" i="5"/>
  <c r="K170" i="5"/>
  <c r="C206" i="2" l="1"/>
  <c r="D206" i="2"/>
  <c r="E206" i="2"/>
  <c r="G206" i="2"/>
  <c r="H206" i="2"/>
  <c r="C164" i="5"/>
  <c r="D164" i="5"/>
  <c r="E164" i="5"/>
  <c r="F164" i="5"/>
  <c r="G164" i="5"/>
  <c r="H164" i="5"/>
  <c r="C216" i="2"/>
  <c r="D216" i="2"/>
  <c r="E216" i="2"/>
  <c r="I206" i="2"/>
  <c r="J206" i="2"/>
  <c r="K206" i="2"/>
  <c r="I164" i="5"/>
  <c r="J164" i="5"/>
  <c r="K164" i="5"/>
  <c r="L164" i="5"/>
  <c r="H216" i="2" l="1"/>
  <c r="H172" i="5" s="1"/>
  <c r="F216" i="2"/>
  <c r="F172" i="5" s="1"/>
  <c r="G216" i="2"/>
  <c r="G172" i="5" s="1"/>
  <c r="C172" i="5"/>
  <c r="D172" i="5"/>
  <c r="E172" i="5"/>
  <c r="K162" i="5"/>
  <c r="L162" i="5"/>
  <c r="J162" i="5"/>
  <c r="H162" i="5"/>
  <c r="F162" i="5"/>
  <c r="D162" i="5"/>
  <c r="I162" i="5"/>
  <c r="G162" i="5"/>
  <c r="E162" i="5"/>
  <c r="C162" i="5"/>
  <c r="C11" i="2" l="1"/>
  <c r="B6" i="2" l="1"/>
  <c r="B5" i="2"/>
  <c r="D87" i="1" l="1"/>
  <c r="D123" i="1" l="1"/>
  <c r="D52" i="1"/>
  <c r="D28" i="2" s="1"/>
  <c r="D159" i="2" l="1"/>
  <c r="C56" i="2"/>
  <c r="D56" i="2"/>
  <c r="E56" i="2"/>
  <c r="F56" i="2"/>
  <c r="G56" i="2"/>
  <c r="H56" i="2"/>
  <c r="I56" i="2"/>
  <c r="J56" i="2"/>
  <c r="K56" i="2"/>
  <c r="L56" i="2"/>
  <c r="C58" i="2"/>
  <c r="D58" i="2"/>
  <c r="E58" i="2"/>
  <c r="F58" i="2"/>
  <c r="G58" i="2"/>
  <c r="H58" i="2"/>
  <c r="I58" i="2"/>
  <c r="J58" i="2"/>
  <c r="K58" i="2"/>
  <c r="L58" i="2"/>
  <c r="C59" i="2"/>
  <c r="D59" i="2"/>
  <c r="E59" i="2"/>
  <c r="F59" i="2"/>
  <c r="G59" i="2"/>
  <c r="H59" i="2"/>
  <c r="I59" i="2"/>
  <c r="J59" i="2"/>
  <c r="K59" i="2"/>
  <c r="L59" i="2"/>
  <c r="C60" i="2"/>
  <c r="D60" i="2"/>
  <c r="E60" i="2"/>
  <c r="F60" i="2"/>
  <c r="G60" i="2"/>
  <c r="H60" i="2"/>
  <c r="I60" i="2"/>
  <c r="J60" i="2"/>
  <c r="K60" i="2"/>
  <c r="L60" i="2"/>
  <c r="C62" i="2"/>
  <c r="D62" i="2"/>
  <c r="E62" i="2"/>
  <c r="F62" i="2"/>
  <c r="G62" i="2"/>
  <c r="H62" i="2"/>
  <c r="I62" i="2"/>
  <c r="J62" i="2"/>
  <c r="K62" i="2"/>
  <c r="L62" i="2"/>
  <c r="C63" i="2"/>
  <c r="D63" i="2"/>
  <c r="E63" i="2"/>
  <c r="F63" i="2"/>
  <c r="G63" i="2"/>
  <c r="H63" i="2"/>
  <c r="I63" i="2"/>
  <c r="J63" i="2"/>
  <c r="K63" i="2"/>
  <c r="L63" i="2"/>
  <c r="C65" i="2"/>
  <c r="D65" i="2"/>
  <c r="E65" i="2"/>
  <c r="F65" i="2"/>
  <c r="G65" i="2"/>
  <c r="H65" i="2"/>
  <c r="I65" i="2"/>
  <c r="J65" i="2"/>
  <c r="K65" i="2"/>
  <c r="L65" i="2"/>
  <c r="C73" i="2"/>
  <c r="C77" i="2"/>
  <c r="D77" i="2"/>
  <c r="E77" i="2"/>
  <c r="F77" i="2"/>
  <c r="G77" i="2"/>
  <c r="H77" i="2"/>
  <c r="I77" i="2"/>
  <c r="J77" i="2"/>
  <c r="K77" i="2"/>
  <c r="L77" i="2"/>
  <c r="C78" i="2"/>
  <c r="D78" i="2"/>
  <c r="E78" i="2"/>
  <c r="F78" i="2"/>
  <c r="G78" i="2"/>
  <c r="H78" i="2"/>
  <c r="I78" i="2"/>
  <c r="J78" i="2"/>
  <c r="K78" i="2"/>
  <c r="L78" i="2"/>
  <c r="C79" i="2"/>
  <c r="D79" i="2"/>
  <c r="E79" i="2"/>
  <c r="F79" i="2"/>
  <c r="G79" i="2"/>
  <c r="H79" i="2"/>
  <c r="I79" i="2"/>
  <c r="J79" i="2"/>
  <c r="K79" i="2"/>
  <c r="L79" i="2"/>
  <c r="D91" i="2" l="1"/>
  <c r="E91" i="2"/>
  <c r="F91" i="2"/>
  <c r="G91" i="2"/>
  <c r="D92" i="2"/>
  <c r="E92" i="2"/>
  <c r="F92" i="2"/>
  <c r="G92" i="2"/>
  <c r="D93" i="2"/>
  <c r="E93" i="2"/>
  <c r="F93" i="2"/>
  <c r="G93" i="2"/>
  <c r="E42" i="2"/>
  <c r="F42" i="2"/>
  <c r="G42" i="2"/>
  <c r="H42" i="2"/>
  <c r="I42" i="2"/>
  <c r="J42" i="2"/>
  <c r="K42" i="2"/>
  <c r="L42" i="2"/>
  <c r="E44" i="2"/>
  <c r="F44" i="2"/>
  <c r="G44" i="2"/>
  <c r="H44" i="2"/>
  <c r="I44" i="2"/>
  <c r="J44" i="2"/>
  <c r="K44" i="2"/>
  <c r="L44" i="2"/>
  <c r="E45" i="2"/>
  <c r="F45" i="2"/>
  <c r="G45" i="2"/>
  <c r="H45" i="2"/>
  <c r="I45" i="2"/>
  <c r="J45" i="2"/>
  <c r="K45" i="2"/>
  <c r="L45" i="2"/>
  <c r="E47" i="2"/>
  <c r="F47" i="2"/>
  <c r="G47" i="2"/>
  <c r="H47" i="2"/>
  <c r="I47" i="2"/>
  <c r="J47" i="2"/>
  <c r="K47" i="2"/>
  <c r="L47" i="2"/>
  <c r="E49" i="2"/>
  <c r="F49" i="2"/>
  <c r="G49" i="2"/>
  <c r="H49" i="2"/>
  <c r="I49" i="2"/>
  <c r="J49" i="2"/>
  <c r="K49" i="2"/>
  <c r="L49" i="2"/>
  <c r="D19" i="1" l="1"/>
  <c r="C19" i="1"/>
  <c r="D148" i="2" l="1"/>
  <c r="D149" i="2"/>
  <c r="C149" i="2"/>
  <c r="C148" i="2"/>
  <c r="D44" i="2" l="1"/>
  <c r="D45" i="2"/>
  <c r="D47" i="2"/>
  <c r="D49" i="2"/>
  <c r="C49" i="2"/>
  <c r="C47" i="2"/>
  <c r="C45" i="2"/>
  <c r="C44" i="2"/>
  <c r="D42" i="2"/>
  <c r="C42" i="2"/>
  <c r="D98" i="2" l="1"/>
  <c r="E98" i="2"/>
  <c r="F98" i="2"/>
  <c r="G98" i="2"/>
  <c r="H98" i="2"/>
  <c r="I98" i="2"/>
  <c r="J98" i="2"/>
  <c r="K98" i="2"/>
  <c r="L98" i="2"/>
  <c r="D99" i="2"/>
  <c r="E99" i="2"/>
  <c r="F99" i="2"/>
  <c r="G99" i="2"/>
  <c r="H99" i="2"/>
  <c r="I99" i="2"/>
  <c r="J99" i="2"/>
  <c r="K99" i="2"/>
  <c r="L99" i="2"/>
  <c r="D100" i="2"/>
  <c r="E100" i="2"/>
  <c r="F100" i="2"/>
  <c r="G100" i="2"/>
  <c r="H100" i="2"/>
  <c r="I100" i="2"/>
  <c r="J100" i="2"/>
  <c r="K100" i="2"/>
  <c r="L100" i="2"/>
  <c r="C99" i="2"/>
  <c r="C100" i="2"/>
  <c r="C98" i="2"/>
  <c r="D107" i="2"/>
  <c r="E107" i="2"/>
  <c r="F107" i="2"/>
  <c r="G107" i="2"/>
  <c r="H107" i="2"/>
  <c r="I107" i="2"/>
  <c r="J107" i="2"/>
  <c r="K107" i="2"/>
  <c r="L107" i="2"/>
  <c r="D108" i="2"/>
  <c r="E108" i="2"/>
  <c r="F108" i="2"/>
  <c r="G108" i="2"/>
  <c r="H108" i="2"/>
  <c r="I108" i="2"/>
  <c r="J108" i="2"/>
  <c r="K108" i="2"/>
  <c r="L108" i="2"/>
  <c r="D109" i="2"/>
  <c r="E109" i="2"/>
  <c r="F109" i="2"/>
  <c r="G109" i="2"/>
  <c r="H109" i="2"/>
  <c r="I109" i="2"/>
  <c r="J109" i="2"/>
  <c r="K109" i="2"/>
  <c r="L109" i="2"/>
  <c r="C108" i="2"/>
  <c r="C109" i="2"/>
  <c r="C107" i="2"/>
  <c r="D112" i="2"/>
  <c r="E112" i="2"/>
  <c r="F112" i="2"/>
  <c r="G112" i="2"/>
  <c r="H112" i="2"/>
  <c r="I112" i="2"/>
  <c r="J112" i="2"/>
  <c r="K112" i="2"/>
  <c r="L112" i="2"/>
  <c r="D113" i="2"/>
  <c r="E113" i="2"/>
  <c r="F113" i="2"/>
  <c r="G113" i="2"/>
  <c r="H113" i="2"/>
  <c r="I113" i="2"/>
  <c r="J113" i="2"/>
  <c r="K113" i="2"/>
  <c r="L113" i="2"/>
  <c r="D114" i="2"/>
  <c r="E114" i="2"/>
  <c r="F114" i="2"/>
  <c r="G114" i="2"/>
  <c r="H114" i="2"/>
  <c r="I114" i="2"/>
  <c r="J114" i="2"/>
  <c r="K114" i="2"/>
  <c r="L114" i="2"/>
  <c r="D115" i="2"/>
  <c r="E115" i="2"/>
  <c r="F115" i="2"/>
  <c r="G115" i="2"/>
  <c r="H115" i="2"/>
  <c r="I115" i="2"/>
  <c r="J115" i="2"/>
  <c r="K115" i="2"/>
  <c r="L115" i="2"/>
  <c r="D116" i="2"/>
  <c r="E116" i="2"/>
  <c r="F116" i="2"/>
  <c r="G116" i="2"/>
  <c r="H116" i="2"/>
  <c r="I116" i="2"/>
  <c r="J116" i="2"/>
  <c r="K116" i="2"/>
  <c r="L116" i="2"/>
  <c r="D117" i="2"/>
  <c r="E117" i="2"/>
  <c r="F117" i="2"/>
  <c r="G117" i="2"/>
  <c r="H117" i="2"/>
  <c r="I117" i="2"/>
  <c r="J117" i="2"/>
  <c r="K117" i="2"/>
  <c r="L117" i="2"/>
  <c r="C114" i="2"/>
  <c r="C115" i="2"/>
  <c r="C116" i="2"/>
  <c r="C117" i="2"/>
  <c r="C113" i="2"/>
  <c r="C112" i="2"/>
  <c r="D103" i="2"/>
  <c r="E103" i="2"/>
  <c r="F103" i="2"/>
  <c r="G103" i="2"/>
  <c r="H103" i="2"/>
  <c r="I103" i="2"/>
  <c r="J103" i="2"/>
  <c r="K103" i="2"/>
  <c r="L103" i="2"/>
  <c r="C103" i="2"/>
  <c r="H91" i="2"/>
  <c r="I91" i="2"/>
  <c r="J91" i="2"/>
  <c r="K91" i="2"/>
  <c r="L91" i="2"/>
  <c r="H92" i="2"/>
  <c r="I92" i="2"/>
  <c r="J92" i="2"/>
  <c r="K92" i="2"/>
  <c r="L92" i="2"/>
  <c r="H93" i="2"/>
  <c r="I93" i="2"/>
  <c r="J93" i="2"/>
  <c r="K93" i="2"/>
  <c r="L93" i="2"/>
  <c r="C93" i="2"/>
  <c r="C92" i="2"/>
  <c r="C91" i="2"/>
  <c r="D192" i="2"/>
  <c r="E192" i="2"/>
  <c r="F192" i="2"/>
  <c r="G192" i="2"/>
  <c r="H192" i="2"/>
  <c r="I192" i="2"/>
  <c r="J192" i="2"/>
  <c r="K192" i="2"/>
  <c r="L192" i="2"/>
  <c r="D194" i="2"/>
  <c r="E194" i="2"/>
  <c r="F194" i="2"/>
  <c r="G194" i="2"/>
  <c r="H194" i="2"/>
  <c r="I194" i="2"/>
  <c r="J194" i="2"/>
  <c r="K194" i="2"/>
  <c r="L194" i="2"/>
  <c r="C192" i="2"/>
  <c r="C194" i="2"/>
  <c r="D156" i="2"/>
  <c r="D170" i="2" s="1"/>
  <c r="E156" i="2"/>
  <c r="E170" i="2" s="1"/>
  <c r="F156" i="2"/>
  <c r="F170" i="2" s="1"/>
  <c r="G156" i="2"/>
  <c r="G170" i="2" s="1"/>
  <c r="H156" i="2"/>
  <c r="H170" i="2" s="1"/>
  <c r="I156" i="2"/>
  <c r="I170" i="2" s="1"/>
  <c r="J156" i="2"/>
  <c r="J170" i="2" s="1"/>
  <c r="K156" i="2"/>
  <c r="K170" i="2" s="1"/>
  <c r="C156" i="2"/>
  <c r="C170" i="2" s="1"/>
  <c r="L190" i="2" l="1"/>
  <c r="J190" i="2"/>
  <c r="H190" i="2"/>
  <c r="F190" i="2"/>
  <c r="K190" i="2"/>
  <c r="I190" i="2"/>
  <c r="G190" i="2"/>
  <c r="B203" i="2"/>
  <c r="B204" i="2"/>
  <c r="B205" i="2"/>
  <c r="B206" i="2"/>
  <c r="B207" i="2"/>
  <c r="B208" i="2"/>
  <c r="B209" i="2"/>
  <c r="B210" i="2"/>
  <c r="B166" i="5" s="1"/>
  <c r="B211" i="2"/>
  <c r="B167" i="5" s="1"/>
  <c r="B214" i="2"/>
  <c r="B170" i="5" s="1"/>
  <c r="B215" i="2"/>
  <c r="B216" i="2"/>
  <c r="B217" i="2"/>
  <c r="B218" i="2"/>
  <c r="B219" i="2"/>
  <c r="B220" i="2"/>
  <c r="B221" i="2"/>
  <c r="B222" i="2"/>
  <c r="B223" i="2"/>
  <c r="B224" i="2"/>
  <c r="B202" i="2"/>
  <c r="H186" i="2" l="1"/>
  <c r="C202" i="2"/>
  <c r="C158" i="5" s="1"/>
  <c r="C211" i="2"/>
  <c r="C219" i="2"/>
  <c r="C223" i="2"/>
  <c r="C54" i="1"/>
  <c r="D54" i="1"/>
  <c r="I186" i="2" l="1"/>
  <c r="J202" i="2"/>
  <c r="J158" i="5" s="1"/>
  <c r="K202" i="2"/>
  <c r="K158" i="5" s="1"/>
  <c r="I216" i="2"/>
  <c r="I172" i="5" s="1"/>
  <c r="I223" i="2"/>
  <c r="K216" i="2"/>
  <c r="K172" i="5" s="1"/>
  <c r="K223" i="2"/>
  <c r="I202" i="2"/>
  <c r="I158" i="5" s="1"/>
  <c r="G202" i="2"/>
  <c r="G158" i="5" s="1"/>
  <c r="J222" i="2"/>
  <c r="G223" i="2"/>
  <c r="E202" i="2"/>
  <c r="E158" i="5" s="1"/>
  <c r="H222" i="2"/>
  <c r="F222" i="2"/>
  <c r="J216" i="2"/>
  <c r="J172" i="5" s="1"/>
  <c r="J223" i="2"/>
  <c r="D202" i="2"/>
  <c r="D158" i="5" s="1"/>
  <c r="G222" i="2"/>
  <c r="H202" i="2"/>
  <c r="H158" i="5" s="1"/>
  <c r="K222" i="2"/>
  <c r="H223" i="2"/>
  <c r="F202" i="2"/>
  <c r="F158" i="5" s="1"/>
  <c r="I222" i="2"/>
  <c r="F223" i="2"/>
  <c r="E222" i="2"/>
  <c r="L172" i="5"/>
  <c r="C175" i="5"/>
  <c r="L158" i="5"/>
  <c r="C179" i="5"/>
  <c r="C167" i="5"/>
  <c r="D211" i="2"/>
  <c r="I211" i="2"/>
  <c r="G211" i="2"/>
  <c r="E211" i="2"/>
  <c r="J211" i="2"/>
  <c r="H211" i="2"/>
  <c r="F211" i="2"/>
  <c r="D219" i="2"/>
  <c r="G219" i="2"/>
  <c r="E219" i="2"/>
  <c r="H219" i="2"/>
  <c r="F219" i="2"/>
  <c r="E223" i="2"/>
  <c r="D223" i="2"/>
  <c r="I219" i="2"/>
  <c r="D220" i="2"/>
  <c r="E220" i="2"/>
  <c r="I220" i="2"/>
  <c r="F220" i="2"/>
  <c r="H220" i="2"/>
  <c r="J220" i="2"/>
  <c r="J219" i="2"/>
  <c r="K211" i="2"/>
  <c r="K219" i="2"/>
  <c r="C220" i="2"/>
  <c r="G220" i="2"/>
  <c r="K220" i="2"/>
  <c r="J186" i="2" l="1"/>
  <c r="N222" i="2"/>
  <c r="N178" i="5" s="1"/>
  <c r="N224" i="2"/>
  <c r="N180" i="5" s="1"/>
  <c r="M222" i="2"/>
  <c r="M178" i="5" s="1"/>
  <c r="M224" i="2"/>
  <c r="M180" i="5" s="1"/>
  <c r="L222" i="2"/>
  <c r="L224" i="2"/>
  <c r="J178" i="5"/>
  <c r="L176" i="5"/>
  <c r="C176" i="5"/>
  <c r="D176" i="5"/>
  <c r="L167" i="5"/>
  <c r="K176" i="5"/>
  <c r="G176" i="5"/>
  <c r="J176" i="5"/>
  <c r="E176" i="5"/>
  <c r="J175" i="5"/>
  <c r="G178" i="5"/>
  <c r="J179" i="5"/>
  <c r="D179" i="5"/>
  <c r="E179" i="5"/>
  <c r="F179" i="5"/>
  <c r="G179" i="5"/>
  <c r="G175" i="5"/>
  <c r="F175" i="5"/>
  <c r="D175" i="5"/>
  <c r="E175" i="5"/>
  <c r="G167" i="5"/>
  <c r="I167" i="5"/>
  <c r="K167" i="5"/>
  <c r="F167" i="5"/>
  <c r="H167" i="5"/>
  <c r="J167" i="5"/>
  <c r="D167" i="5"/>
  <c r="E167" i="5"/>
  <c r="K178" i="5"/>
  <c r="H176" i="5"/>
  <c r="L175" i="5"/>
  <c r="K175" i="5"/>
  <c r="I176" i="5"/>
  <c r="F176" i="5"/>
  <c r="H178" i="5"/>
  <c r="I178" i="5"/>
  <c r="E178" i="5"/>
  <c r="F178" i="5"/>
  <c r="H179" i="5"/>
  <c r="L179" i="5"/>
  <c r="K179" i="5"/>
  <c r="I179" i="5"/>
  <c r="I175" i="5"/>
  <c r="H175" i="5"/>
  <c r="E224" i="2"/>
  <c r="G224" i="2"/>
  <c r="I224" i="2"/>
  <c r="F224" i="2"/>
  <c r="C224" i="2"/>
  <c r="D224" i="2"/>
  <c r="H224" i="2"/>
  <c r="K224" i="2"/>
  <c r="J224" i="2"/>
  <c r="K186" i="2" l="1"/>
  <c r="K180" i="5"/>
  <c r="E180" i="5"/>
  <c r="G180" i="5"/>
  <c r="H180" i="5"/>
  <c r="I180" i="5"/>
  <c r="C180" i="5"/>
  <c r="D180" i="5"/>
  <c r="J180" i="5"/>
  <c r="F180" i="5"/>
  <c r="L186" i="2" l="1"/>
  <c r="L178" i="5"/>
  <c r="M186" i="2" l="1"/>
  <c r="L180" i="5"/>
  <c r="M142" i="5" l="1"/>
  <c r="N186" i="2"/>
  <c r="D73" i="5"/>
  <c r="E73" i="5"/>
  <c r="F73" i="5"/>
  <c r="G73" i="5"/>
  <c r="H73" i="5"/>
  <c r="I73" i="5"/>
  <c r="J73" i="5"/>
  <c r="K73" i="5"/>
  <c r="L73" i="5"/>
  <c r="D74" i="5"/>
  <c r="E74" i="5"/>
  <c r="F74" i="5"/>
  <c r="G74" i="5"/>
  <c r="H74" i="5"/>
  <c r="I74" i="5"/>
  <c r="J74" i="5"/>
  <c r="K74" i="5"/>
  <c r="L74" i="5"/>
  <c r="D75" i="5"/>
  <c r="E75" i="5"/>
  <c r="F75" i="5"/>
  <c r="G75" i="5"/>
  <c r="H75" i="5"/>
  <c r="I75" i="5"/>
  <c r="J75" i="5"/>
  <c r="K75" i="5"/>
  <c r="L75" i="5"/>
  <c r="D80" i="5"/>
  <c r="E80" i="5"/>
  <c r="F80" i="5"/>
  <c r="G80" i="5"/>
  <c r="H80" i="5"/>
  <c r="I80" i="5"/>
  <c r="J80" i="5"/>
  <c r="K80" i="5"/>
  <c r="L80" i="5"/>
  <c r="D81" i="5"/>
  <c r="E81" i="5"/>
  <c r="F81" i="5"/>
  <c r="G81" i="5"/>
  <c r="H81" i="5"/>
  <c r="I81" i="5"/>
  <c r="J81" i="5"/>
  <c r="K81" i="5"/>
  <c r="L81" i="5"/>
  <c r="D82" i="5"/>
  <c r="E82" i="5"/>
  <c r="F82" i="5"/>
  <c r="G82" i="5"/>
  <c r="H82" i="5"/>
  <c r="I82" i="5"/>
  <c r="J82" i="5"/>
  <c r="K82" i="5"/>
  <c r="L82" i="5"/>
  <c r="D85" i="5"/>
  <c r="E85" i="5"/>
  <c r="F85" i="5"/>
  <c r="G85" i="5"/>
  <c r="H85" i="5"/>
  <c r="I85" i="5"/>
  <c r="J85" i="5"/>
  <c r="K85" i="5"/>
  <c r="L85" i="5"/>
  <c r="D89" i="5"/>
  <c r="E89" i="5"/>
  <c r="F89" i="5"/>
  <c r="G89" i="5"/>
  <c r="H89" i="5"/>
  <c r="I89" i="5"/>
  <c r="J89" i="5"/>
  <c r="K89" i="5"/>
  <c r="L89" i="5"/>
  <c r="D90" i="5"/>
  <c r="E90" i="5"/>
  <c r="F90" i="5"/>
  <c r="G90" i="5"/>
  <c r="H90" i="5"/>
  <c r="I90" i="5"/>
  <c r="J90" i="5"/>
  <c r="K90" i="5"/>
  <c r="L90" i="5"/>
  <c r="D91" i="5"/>
  <c r="E91" i="5"/>
  <c r="F91" i="5"/>
  <c r="G91" i="5"/>
  <c r="H91" i="5"/>
  <c r="I91" i="5"/>
  <c r="J91" i="5"/>
  <c r="K91" i="5"/>
  <c r="L91" i="5"/>
  <c r="D94" i="5"/>
  <c r="E94" i="5"/>
  <c r="F94" i="5"/>
  <c r="G94" i="5"/>
  <c r="H94" i="5"/>
  <c r="I94" i="5"/>
  <c r="J94" i="5"/>
  <c r="K94" i="5"/>
  <c r="L94" i="5"/>
  <c r="D95" i="5"/>
  <c r="E95" i="5"/>
  <c r="F95" i="5"/>
  <c r="G95" i="5"/>
  <c r="H95" i="5"/>
  <c r="I95" i="5"/>
  <c r="J95" i="5"/>
  <c r="K95" i="5"/>
  <c r="L95" i="5"/>
  <c r="D96" i="5"/>
  <c r="E96" i="5"/>
  <c r="F96" i="5"/>
  <c r="G96" i="5"/>
  <c r="H96" i="5"/>
  <c r="I96" i="5"/>
  <c r="J96" i="5"/>
  <c r="K96" i="5"/>
  <c r="L96" i="5"/>
  <c r="D97" i="5"/>
  <c r="E97" i="5"/>
  <c r="F97" i="5"/>
  <c r="G97" i="5"/>
  <c r="H97" i="5"/>
  <c r="I97" i="5"/>
  <c r="J97" i="5"/>
  <c r="K97" i="5"/>
  <c r="L97" i="5"/>
  <c r="D98" i="5"/>
  <c r="E98" i="5"/>
  <c r="F98" i="5"/>
  <c r="G98" i="5"/>
  <c r="H98" i="5"/>
  <c r="I98" i="5"/>
  <c r="J98" i="5"/>
  <c r="K98" i="5"/>
  <c r="L98" i="5"/>
  <c r="D99" i="5"/>
  <c r="E99" i="5"/>
  <c r="F99" i="5"/>
  <c r="G99" i="5"/>
  <c r="H99" i="5"/>
  <c r="I99" i="5"/>
  <c r="J99" i="5"/>
  <c r="K99" i="5"/>
  <c r="L99" i="5"/>
  <c r="C89" i="5"/>
  <c r="C90" i="5"/>
  <c r="C91" i="5"/>
  <c r="C94" i="5"/>
  <c r="C95" i="5"/>
  <c r="C96" i="5"/>
  <c r="C97" i="5"/>
  <c r="C98" i="5"/>
  <c r="C99" i="5"/>
  <c r="C102" i="5"/>
  <c r="C80" i="5"/>
  <c r="C81" i="5"/>
  <c r="C82" i="5"/>
  <c r="C85" i="5"/>
  <c r="C73" i="5"/>
  <c r="C74" i="5"/>
  <c r="C75" i="5"/>
  <c r="D39" i="5"/>
  <c r="E39" i="5"/>
  <c r="F39" i="5"/>
  <c r="G39" i="5"/>
  <c r="H39" i="5"/>
  <c r="I39" i="5"/>
  <c r="J39" i="5"/>
  <c r="K39" i="5"/>
  <c r="L39" i="5"/>
  <c r="D41" i="5"/>
  <c r="E41" i="5"/>
  <c r="F41" i="5"/>
  <c r="G41" i="5"/>
  <c r="H41" i="5"/>
  <c r="I41" i="5"/>
  <c r="J41" i="5"/>
  <c r="K41" i="5"/>
  <c r="L41" i="5"/>
  <c r="D42" i="5"/>
  <c r="E42" i="5"/>
  <c r="F42" i="5"/>
  <c r="G42" i="5"/>
  <c r="H42" i="5"/>
  <c r="I42" i="5"/>
  <c r="J42" i="5"/>
  <c r="K42" i="5"/>
  <c r="L42" i="5"/>
  <c r="D43" i="5"/>
  <c r="E43" i="5"/>
  <c r="F43" i="5"/>
  <c r="G43" i="5"/>
  <c r="H43" i="5"/>
  <c r="I43" i="5"/>
  <c r="J43" i="5"/>
  <c r="K43" i="5"/>
  <c r="L43" i="5"/>
  <c r="D45" i="5"/>
  <c r="E45" i="5"/>
  <c r="F45" i="5"/>
  <c r="G45" i="5"/>
  <c r="H45" i="5"/>
  <c r="I45" i="5"/>
  <c r="J45" i="5"/>
  <c r="K45" i="5"/>
  <c r="L45" i="5"/>
  <c r="D46" i="5"/>
  <c r="E46" i="5"/>
  <c r="F46" i="5"/>
  <c r="G46" i="5"/>
  <c r="H46" i="5"/>
  <c r="I46" i="5"/>
  <c r="J46" i="5"/>
  <c r="K46" i="5"/>
  <c r="L46" i="5"/>
  <c r="D48" i="5"/>
  <c r="E48" i="5"/>
  <c r="G48" i="5"/>
  <c r="H48" i="5"/>
  <c r="I48" i="5"/>
  <c r="J48" i="5"/>
  <c r="K48" i="5"/>
  <c r="L48" i="5"/>
  <c r="D52" i="5"/>
  <c r="E52" i="5"/>
  <c r="F52" i="5"/>
  <c r="G52" i="5"/>
  <c r="H52" i="5"/>
  <c r="I52" i="5"/>
  <c r="J52" i="5"/>
  <c r="K52" i="5"/>
  <c r="L52" i="5"/>
  <c r="D53" i="5"/>
  <c r="E53" i="5"/>
  <c r="F53" i="5"/>
  <c r="G53" i="5"/>
  <c r="H53" i="5"/>
  <c r="I53" i="5"/>
  <c r="J53" i="5"/>
  <c r="K53" i="5"/>
  <c r="L53" i="5"/>
  <c r="D54" i="5"/>
  <c r="E54" i="5"/>
  <c r="F54" i="5"/>
  <c r="G54" i="5"/>
  <c r="H54" i="5"/>
  <c r="I54" i="5"/>
  <c r="J54" i="5"/>
  <c r="K54" i="5"/>
  <c r="L54" i="5"/>
  <c r="D55" i="5"/>
  <c r="E55" i="5"/>
  <c r="F55" i="5"/>
  <c r="G55" i="5"/>
  <c r="H55" i="5"/>
  <c r="I55" i="5"/>
  <c r="J55" i="5"/>
  <c r="K55" i="5"/>
  <c r="L55" i="5"/>
  <c r="D58" i="5"/>
  <c r="E58" i="5"/>
  <c r="F58" i="5"/>
  <c r="G58" i="5"/>
  <c r="H58" i="5"/>
  <c r="I58" i="5"/>
  <c r="J58" i="5"/>
  <c r="K58" i="5"/>
  <c r="L58" i="5"/>
  <c r="D60" i="5"/>
  <c r="E60" i="5"/>
  <c r="F60" i="5"/>
  <c r="G60" i="5"/>
  <c r="H60" i="5"/>
  <c r="I60" i="5"/>
  <c r="J60" i="5"/>
  <c r="K60" i="5"/>
  <c r="L60" i="5"/>
  <c r="D61" i="5"/>
  <c r="E61" i="5"/>
  <c r="F61" i="5"/>
  <c r="G61" i="5"/>
  <c r="H61" i="5"/>
  <c r="I61" i="5"/>
  <c r="J61" i="5"/>
  <c r="K61" i="5"/>
  <c r="L61" i="5"/>
  <c r="D62" i="5"/>
  <c r="E62" i="5"/>
  <c r="F62" i="5"/>
  <c r="G62" i="5"/>
  <c r="H62" i="5"/>
  <c r="I62" i="5"/>
  <c r="J62" i="5"/>
  <c r="K62" i="5"/>
  <c r="L62" i="5"/>
  <c r="C39" i="5"/>
  <c r="C41" i="5"/>
  <c r="C42" i="5"/>
  <c r="C43" i="5"/>
  <c r="C45" i="5"/>
  <c r="C46" i="5"/>
  <c r="C48" i="5"/>
  <c r="C52" i="5"/>
  <c r="C53" i="5"/>
  <c r="C54" i="5"/>
  <c r="C55" i="5"/>
  <c r="C56" i="5"/>
  <c r="C58" i="5"/>
  <c r="C60" i="5"/>
  <c r="C61" i="5"/>
  <c r="C62" i="5"/>
  <c r="O186" i="2" l="1"/>
  <c r="N142" i="5"/>
  <c r="L169" i="5"/>
  <c r="D25" i="5"/>
  <c r="E25" i="5"/>
  <c r="F25" i="5"/>
  <c r="G25" i="5"/>
  <c r="H25" i="5"/>
  <c r="I25" i="5"/>
  <c r="J25" i="5"/>
  <c r="K25" i="5"/>
  <c r="L25" i="5"/>
  <c r="D27" i="5"/>
  <c r="E27" i="5"/>
  <c r="F27" i="5"/>
  <c r="G27" i="5"/>
  <c r="H27" i="5"/>
  <c r="I27" i="5"/>
  <c r="J27" i="5"/>
  <c r="K27" i="5"/>
  <c r="L27" i="5"/>
  <c r="D28" i="5"/>
  <c r="E28" i="5"/>
  <c r="F28" i="5"/>
  <c r="G28" i="5"/>
  <c r="H28" i="5"/>
  <c r="I28" i="5"/>
  <c r="J28" i="5"/>
  <c r="K28" i="5"/>
  <c r="L28" i="5"/>
  <c r="D30" i="5"/>
  <c r="E30" i="5"/>
  <c r="F30" i="5"/>
  <c r="G30" i="5"/>
  <c r="H30" i="5"/>
  <c r="I30" i="5"/>
  <c r="J30" i="5"/>
  <c r="K30" i="5"/>
  <c r="L30" i="5"/>
  <c r="D32" i="5"/>
  <c r="E32" i="5"/>
  <c r="F32" i="5"/>
  <c r="G32" i="5"/>
  <c r="H32" i="5"/>
  <c r="I32" i="5"/>
  <c r="J32" i="5"/>
  <c r="K32" i="5"/>
  <c r="L32" i="5"/>
  <c r="C25" i="5"/>
  <c r="C27" i="5"/>
  <c r="C28" i="5"/>
  <c r="C30" i="5"/>
  <c r="C32" i="5"/>
  <c r="O142" i="5" l="1"/>
  <c r="P186" i="2"/>
  <c r="C16" i="5"/>
  <c r="D12" i="2"/>
  <c r="D5" i="5" s="1"/>
  <c r="E12" i="2"/>
  <c r="E5" i="5" s="1"/>
  <c r="F12" i="2"/>
  <c r="F5" i="5" s="1"/>
  <c r="G12" i="2"/>
  <c r="G5" i="5" s="1"/>
  <c r="H12" i="2"/>
  <c r="H5" i="5" s="1"/>
  <c r="I12" i="2"/>
  <c r="I5" i="5" s="1"/>
  <c r="J12" i="2"/>
  <c r="J5" i="5" s="1"/>
  <c r="K12" i="2"/>
  <c r="K5" i="5" s="1"/>
  <c r="L12" i="2"/>
  <c r="L5" i="5" s="1"/>
  <c r="C12" i="2"/>
  <c r="C5" i="5" s="1"/>
  <c r="P142" i="5" l="1"/>
  <c r="C155" i="2"/>
  <c r="C169" i="2" s="1"/>
  <c r="C171" i="2" s="1"/>
  <c r="L38" i="2"/>
  <c r="L21" i="5" s="1"/>
  <c r="J38" i="2"/>
  <c r="J21" i="5" s="1"/>
  <c r="H38" i="2"/>
  <c r="H21" i="5" s="1"/>
  <c r="F38" i="2"/>
  <c r="F21" i="5" s="1"/>
  <c r="K38" i="2"/>
  <c r="K21" i="5" s="1"/>
  <c r="I38" i="2"/>
  <c r="I21" i="5" s="1"/>
  <c r="G38" i="2"/>
  <c r="G21" i="5" s="1"/>
  <c r="E38" i="2"/>
  <c r="E21" i="5" s="1"/>
  <c r="L155" i="2"/>
  <c r="L169" i="2" s="1"/>
  <c r="J155" i="2"/>
  <c r="J169" i="2" s="1"/>
  <c r="J171" i="2" s="1"/>
  <c r="H155" i="2"/>
  <c r="H169" i="2" s="1"/>
  <c r="H171" i="2" s="1"/>
  <c r="F155" i="2"/>
  <c r="F169" i="2" s="1"/>
  <c r="F171" i="2" s="1"/>
  <c r="D155" i="2"/>
  <c r="D169" i="2" s="1"/>
  <c r="D171" i="2" s="1"/>
  <c r="K155" i="2"/>
  <c r="K169" i="2" s="1"/>
  <c r="K171" i="2" s="1"/>
  <c r="I155" i="2"/>
  <c r="I169" i="2" s="1"/>
  <c r="I171" i="2" s="1"/>
  <c r="G155" i="2"/>
  <c r="G169" i="2" s="1"/>
  <c r="G171" i="2" s="1"/>
  <c r="E155" i="2"/>
  <c r="E169" i="2" s="1"/>
  <c r="E171" i="2" s="1"/>
  <c r="C38" i="2"/>
  <c r="C21" i="5" s="1"/>
  <c r="D38" i="2"/>
  <c r="D21" i="5" s="1"/>
  <c r="F163" i="2"/>
  <c r="F177" i="2" s="1"/>
  <c r="G188" i="2" l="1"/>
  <c r="K188" i="2"/>
  <c r="D188" i="2"/>
  <c r="H188" i="2"/>
  <c r="L188" i="2"/>
  <c r="C188" i="2"/>
  <c r="E188" i="2"/>
  <c r="I188" i="2"/>
  <c r="F188" i="2"/>
  <c r="J188" i="2"/>
  <c r="G163" i="2" l="1"/>
  <c r="G177" i="2" s="1"/>
  <c r="H163" i="2"/>
  <c r="H177" i="2" s="1"/>
  <c r="I163" i="2"/>
  <c r="I177" i="2" s="1"/>
  <c r="J163" i="2"/>
  <c r="J177" i="2" s="1"/>
  <c r="K163" i="2"/>
  <c r="K177" i="2" s="1"/>
  <c r="L163" i="2"/>
  <c r="L177" i="2" s="1"/>
  <c r="D163" i="2"/>
  <c r="D177" i="2" s="1"/>
  <c r="E163" i="2"/>
  <c r="E177" i="2" s="1"/>
  <c r="D131" i="5"/>
  <c r="C131" i="5"/>
  <c r="L97" i="2"/>
  <c r="L79" i="5" s="1"/>
  <c r="L111" i="2"/>
  <c r="K97" i="2"/>
  <c r="K79" i="5" s="1"/>
  <c r="K111" i="2"/>
  <c r="J97" i="2"/>
  <c r="J79" i="5" s="1"/>
  <c r="J111" i="2"/>
  <c r="I97" i="2"/>
  <c r="I79" i="5" s="1"/>
  <c r="I111" i="2"/>
  <c r="H97" i="2"/>
  <c r="H79" i="5" s="1"/>
  <c r="H111" i="2"/>
  <c r="G97" i="2"/>
  <c r="G79" i="5" s="1"/>
  <c r="G111" i="2"/>
  <c r="F97" i="2"/>
  <c r="F79" i="5" s="1"/>
  <c r="F111" i="2"/>
  <c r="E97" i="2"/>
  <c r="E79" i="5" s="1"/>
  <c r="E111" i="2"/>
  <c r="D97" i="2"/>
  <c r="D79" i="5" s="1"/>
  <c r="D111" i="2"/>
  <c r="C97" i="2"/>
  <c r="C79" i="5" s="1"/>
  <c r="C111" i="2"/>
  <c r="C93" i="5" s="1"/>
  <c r="G146" i="5"/>
  <c r="H146" i="5"/>
  <c r="I146" i="5"/>
  <c r="J146" i="5"/>
  <c r="K146" i="5"/>
  <c r="L146" i="5"/>
  <c r="D4" i="2"/>
  <c r="D10" i="2" s="1"/>
  <c r="E4" i="2"/>
  <c r="E10" i="2" s="1"/>
  <c r="F4" i="2"/>
  <c r="F10" i="2" s="1"/>
  <c r="G4" i="2"/>
  <c r="G10" i="2" s="1"/>
  <c r="H4" i="2"/>
  <c r="H10" i="2" s="1"/>
  <c r="I4" i="2"/>
  <c r="I10" i="2" s="1"/>
  <c r="J4" i="2"/>
  <c r="J10" i="2" s="1"/>
  <c r="K4" i="2"/>
  <c r="K10" i="2" s="1"/>
  <c r="L4" i="2"/>
  <c r="L10" i="2" s="1"/>
  <c r="C4" i="2"/>
  <c r="C10" i="2" s="1"/>
  <c r="D125" i="5"/>
  <c r="C125" i="5"/>
  <c r="D120" i="5"/>
  <c r="C120" i="5"/>
  <c r="D89" i="1"/>
  <c r="C89" i="1"/>
  <c r="D4" i="5"/>
  <c r="E4" i="5"/>
  <c r="F4" i="5"/>
  <c r="G4" i="5"/>
  <c r="H4" i="5"/>
  <c r="I4" i="5"/>
  <c r="J4" i="5"/>
  <c r="K4" i="5"/>
  <c r="L4" i="5"/>
  <c r="C4" i="5"/>
  <c r="I37" i="2"/>
  <c r="C16" i="2"/>
  <c r="G142" i="5"/>
  <c r="H142" i="5"/>
  <c r="I142" i="5"/>
  <c r="J142" i="5"/>
  <c r="K142" i="5"/>
  <c r="L142" i="5"/>
  <c r="D148" i="5"/>
  <c r="E148" i="5"/>
  <c r="F148" i="5"/>
  <c r="G148" i="5"/>
  <c r="H148" i="5"/>
  <c r="I148" i="5"/>
  <c r="J148" i="5"/>
  <c r="K148" i="5"/>
  <c r="L148" i="5"/>
  <c r="C148" i="5"/>
  <c r="L141" i="5"/>
  <c r="L157" i="5" s="1"/>
  <c r="K141" i="5"/>
  <c r="K157" i="5" s="1"/>
  <c r="J141" i="5"/>
  <c r="J157" i="5" s="1"/>
  <c r="I141" i="5"/>
  <c r="I157" i="5" s="1"/>
  <c r="H141" i="5"/>
  <c r="H157" i="5" s="1"/>
  <c r="G141" i="5"/>
  <c r="G157" i="5" s="1"/>
  <c r="F141" i="5"/>
  <c r="F157" i="5" s="1"/>
  <c r="E141" i="5"/>
  <c r="E157" i="5" s="1"/>
  <c r="D141" i="5"/>
  <c r="D157" i="5" s="1"/>
  <c r="C141" i="5"/>
  <c r="C157" i="5" s="1"/>
  <c r="L68" i="5"/>
  <c r="K68" i="5"/>
  <c r="J68" i="5"/>
  <c r="I68" i="5"/>
  <c r="H68" i="5"/>
  <c r="G68" i="5"/>
  <c r="F68" i="5"/>
  <c r="E68" i="5"/>
  <c r="D68" i="5"/>
  <c r="C68" i="5"/>
  <c r="L37" i="5"/>
  <c r="K37" i="5"/>
  <c r="J37" i="5"/>
  <c r="I37" i="5"/>
  <c r="H37" i="5"/>
  <c r="G37" i="5"/>
  <c r="F37" i="5"/>
  <c r="E37" i="5"/>
  <c r="D37" i="5"/>
  <c r="C37" i="5"/>
  <c r="L20" i="5"/>
  <c r="K20" i="5"/>
  <c r="J20" i="5"/>
  <c r="I20" i="5"/>
  <c r="H20" i="5"/>
  <c r="G20" i="5"/>
  <c r="F20" i="5"/>
  <c r="E20" i="5"/>
  <c r="D20" i="5"/>
  <c r="C20" i="5"/>
  <c r="L9" i="5"/>
  <c r="K9" i="5"/>
  <c r="J9" i="5"/>
  <c r="I9" i="5"/>
  <c r="H9" i="5"/>
  <c r="G9" i="5"/>
  <c r="F9" i="5"/>
  <c r="E9" i="5"/>
  <c r="D9" i="5"/>
  <c r="C9" i="5"/>
  <c r="C163" i="2"/>
  <c r="C177" i="2" s="1"/>
  <c r="C86" i="2"/>
  <c r="D86" i="2"/>
  <c r="E86" i="2"/>
  <c r="F86" i="2"/>
  <c r="G86" i="2"/>
  <c r="H86" i="2"/>
  <c r="I86" i="2"/>
  <c r="J86" i="2"/>
  <c r="K86" i="2"/>
  <c r="L86" i="2"/>
  <c r="D54" i="2"/>
  <c r="E54" i="2"/>
  <c r="F54" i="2"/>
  <c r="G54" i="2"/>
  <c r="H54" i="2"/>
  <c r="I54" i="2"/>
  <c r="J54" i="2"/>
  <c r="K54" i="2"/>
  <c r="L54" i="2"/>
  <c r="C54" i="2"/>
  <c r="D16" i="2"/>
  <c r="E16" i="2"/>
  <c r="F16" i="2"/>
  <c r="G16" i="2"/>
  <c r="H16" i="2"/>
  <c r="I16" i="2"/>
  <c r="J16" i="2"/>
  <c r="K16" i="2"/>
  <c r="L16" i="2"/>
  <c r="D37" i="2"/>
  <c r="E37" i="2"/>
  <c r="F37" i="2"/>
  <c r="G37" i="2"/>
  <c r="H37" i="2"/>
  <c r="J37" i="2"/>
  <c r="K37" i="2"/>
  <c r="L37" i="2"/>
  <c r="C37" i="2"/>
  <c r="D185" i="2"/>
  <c r="E185" i="2"/>
  <c r="F185" i="2"/>
  <c r="G185" i="2"/>
  <c r="H185" i="2"/>
  <c r="I185" i="2"/>
  <c r="J185" i="2"/>
  <c r="K185" i="2"/>
  <c r="L185" i="2"/>
  <c r="C185" i="2"/>
  <c r="D154" i="2"/>
  <c r="D168" i="2" s="1"/>
  <c r="E154" i="2"/>
  <c r="E168" i="2" s="1"/>
  <c r="F154" i="2"/>
  <c r="F168" i="2" s="1"/>
  <c r="G154" i="2"/>
  <c r="G168" i="2" s="1"/>
  <c r="H154" i="2"/>
  <c r="H168" i="2" s="1"/>
  <c r="I154" i="2"/>
  <c r="I168" i="2" s="1"/>
  <c r="J154" i="2"/>
  <c r="J168" i="2" s="1"/>
  <c r="K154" i="2"/>
  <c r="K168" i="2" s="1"/>
  <c r="L154" i="2"/>
  <c r="L168" i="2" s="1"/>
  <c r="C154" i="2"/>
  <c r="C168" i="2" s="1"/>
  <c r="D27" i="2"/>
  <c r="E27" i="2"/>
  <c r="F27" i="2"/>
  <c r="G27" i="2"/>
  <c r="H27" i="2"/>
  <c r="I27" i="2"/>
  <c r="J27" i="2"/>
  <c r="K27" i="2"/>
  <c r="L27" i="2"/>
  <c r="C27" i="2"/>
  <c r="D123" i="5"/>
  <c r="E134" i="2" l="1"/>
  <c r="C134" i="2"/>
  <c r="C116" i="5" s="1"/>
  <c r="C122" i="5" s="1"/>
  <c r="C127" i="5" s="1"/>
  <c r="D134" i="2"/>
  <c r="D116" i="5" s="1"/>
  <c r="D122" i="5" s="1"/>
  <c r="D127" i="5" s="1"/>
  <c r="D93" i="5"/>
  <c r="E93" i="5"/>
  <c r="F93" i="5"/>
  <c r="G93" i="5"/>
  <c r="H93" i="5"/>
  <c r="I93" i="5"/>
  <c r="J93" i="5"/>
  <c r="K93" i="5"/>
  <c r="L93" i="5"/>
  <c r="G120" i="5"/>
  <c r="G131" i="5"/>
  <c r="G125" i="5"/>
  <c r="C23" i="2"/>
  <c r="C124" i="5"/>
  <c r="E140" i="2" l="1"/>
  <c r="E145" i="2" s="1"/>
  <c r="E116" i="5"/>
  <c r="E122" i="5" s="1"/>
  <c r="E127" i="5" s="1"/>
  <c r="D140" i="2"/>
  <c r="D145" i="2" s="1"/>
  <c r="C140" i="2"/>
  <c r="C145" i="2" s="1"/>
  <c r="C158" i="2"/>
  <c r="D23" i="2"/>
  <c r="C172" i="2" l="1"/>
  <c r="E190" i="2"/>
  <c r="D190" i="2"/>
  <c r="C141" i="2"/>
  <c r="D158" i="2"/>
  <c r="D119" i="5"/>
  <c r="F142" i="5"/>
  <c r="D124" i="5"/>
  <c r="D144" i="2"/>
  <c r="D126" i="5" s="1"/>
  <c r="D172" i="2" l="1"/>
  <c r="G123" i="5"/>
  <c r="C123" i="5"/>
  <c r="C144" i="2"/>
  <c r="H143" i="2"/>
  <c r="H125" i="5" s="1"/>
  <c r="D130" i="5"/>
  <c r="H142" i="2"/>
  <c r="G124" i="5"/>
  <c r="C119" i="5"/>
  <c r="E23" i="2"/>
  <c r="C126" i="5" l="1"/>
  <c r="G126" i="5"/>
  <c r="H141" i="2"/>
  <c r="H123" i="5" s="1"/>
  <c r="G130" i="5"/>
  <c r="E158" i="2"/>
  <c r="F23" i="2"/>
  <c r="F146" i="5"/>
  <c r="E146" i="5"/>
  <c r="G119" i="5"/>
  <c r="C130" i="5"/>
  <c r="D146" i="5"/>
  <c r="H124" i="5"/>
  <c r="G23" i="2"/>
  <c r="E172" i="2" l="1"/>
  <c r="H144" i="2"/>
  <c r="H126" i="5" s="1"/>
  <c r="G158" i="2"/>
  <c r="F158" i="2"/>
  <c r="F157" i="2"/>
  <c r="H23" i="2"/>
  <c r="C157" i="2"/>
  <c r="D157" i="2"/>
  <c r="G172" i="2" l="1"/>
  <c r="F172" i="2"/>
  <c r="L156" i="2"/>
  <c r="L170" i="2" s="1"/>
  <c r="L171" i="2" s="1"/>
  <c r="H158" i="2"/>
  <c r="C144" i="5"/>
  <c r="E157" i="2"/>
  <c r="D144" i="5"/>
  <c r="H172" i="2" l="1"/>
  <c r="N156" i="2"/>
  <c r="N170" i="2" s="1"/>
  <c r="N171" i="2" s="1"/>
  <c r="J23" i="2"/>
  <c r="I23" i="2"/>
  <c r="E144" i="5"/>
  <c r="G157" i="2"/>
  <c r="N157" i="2" l="1"/>
  <c r="F48" i="5"/>
  <c r="J158" i="2"/>
  <c r="I158" i="2"/>
  <c r="F144" i="5"/>
  <c r="H157" i="2"/>
  <c r="I172" i="2" l="1"/>
  <c r="J172" i="2"/>
  <c r="G144" i="5"/>
  <c r="K23" i="2"/>
  <c r="H144" i="5"/>
  <c r="I157" i="2"/>
  <c r="K158" i="2" l="1"/>
  <c r="L23" i="2"/>
  <c r="J157" i="2"/>
  <c r="I144" i="5"/>
  <c r="K172" i="2" l="1"/>
  <c r="L158" i="2"/>
  <c r="C150" i="5"/>
  <c r="K157" i="2"/>
  <c r="J144" i="5"/>
  <c r="L172" i="2" l="1"/>
  <c r="K144" i="5"/>
  <c r="L157" i="2"/>
  <c r="L144" i="5" l="1"/>
  <c r="D150" i="5" l="1"/>
  <c r="E150" i="5" l="1"/>
  <c r="F150" i="5" l="1"/>
  <c r="G150" i="5" l="1"/>
  <c r="H150" i="5" l="1"/>
  <c r="I150" i="5" l="1"/>
  <c r="J150" i="5" l="1"/>
  <c r="K150" i="5" l="1"/>
  <c r="L150" i="5" l="1"/>
  <c r="C52" i="1" l="1"/>
  <c r="H52" i="1" s="1"/>
  <c r="C28" i="2" l="1"/>
  <c r="M29" i="2"/>
  <c r="P29" i="2"/>
  <c r="F29" i="2"/>
  <c r="I29" i="2"/>
  <c r="L29" i="2"/>
  <c r="O29" i="2"/>
  <c r="N29" i="2"/>
  <c r="D29" i="2"/>
  <c r="G29" i="2"/>
  <c r="K29" i="2"/>
  <c r="E29" i="2"/>
  <c r="H29" i="2"/>
  <c r="C29" i="2"/>
  <c r="J29" i="2"/>
  <c r="H138" i="2"/>
  <c r="H120" i="5" s="1"/>
  <c r="H137" i="2"/>
  <c r="H119" i="5" s="1"/>
  <c r="C30" i="2" l="1"/>
  <c r="C57" i="2" s="1"/>
  <c r="C129" i="2"/>
  <c r="C87" i="1"/>
  <c r="H87" i="1" s="1"/>
  <c r="E160" i="2"/>
  <c r="E174" i="2" s="1"/>
  <c r="E102" i="2"/>
  <c r="I102" i="2"/>
  <c r="I160" i="2"/>
  <c r="I174" i="2" s="1"/>
  <c r="I175" i="2" s="1"/>
  <c r="I176" i="2" s="1"/>
  <c r="I178" i="2" s="1"/>
  <c r="M160" i="2"/>
  <c r="M174" i="2" s="1"/>
  <c r="M175" i="2" s="1"/>
  <c r="M176" i="2" s="1"/>
  <c r="M178" i="2" s="1"/>
  <c r="M102" i="2"/>
  <c r="H148" i="2"/>
  <c r="H130" i="5" s="1"/>
  <c r="H149" i="2"/>
  <c r="H131" i="5" s="1"/>
  <c r="J102" i="2"/>
  <c r="J160" i="2"/>
  <c r="J174" i="2" s="1"/>
  <c r="J175" i="2" s="1"/>
  <c r="J176" i="2" s="1"/>
  <c r="J178" i="2" s="1"/>
  <c r="C159" i="2"/>
  <c r="C102" i="2"/>
  <c r="N160" i="2"/>
  <c r="N174" i="2" s="1"/>
  <c r="N175" i="2" s="1"/>
  <c r="N176" i="2" s="1"/>
  <c r="N178" i="2" s="1"/>
  <c r="N102" i="2"/>
  <c r="F160" i="2"/>
  <c r="F174" i="2" s="1"/>
  <c r="F175" i="2" s="1"/>
  <c r="F176" i="2" s="1"/>
  <c r="F178" i="2" s="1"/>
  <c r="F102" i="2"/>
  <c r="C160" i="2"/>
  <c r="C174" i="2" s="1"/>
  <c r="D160" i="2"/>
  <c r="D174" i="2" s="1"/>
  <c r="D102" i="2"/>
  <c r="K102" i="2"/>
  <c r="K160" i="2"/>
  <c r="K174" i="2" s="1"/>
  <c r="K175" i="2" s="1"/>
  <c r="K176" i="2" s="1"/>
  <c r="K178" i="2" s="1"/>
  <c r="O160" i="2"/>
  <c r="O174" i="2" s="1"/>
  <c r="O175" i="2" s="1"/>
  <c r="O176" i="2" s="1"/>
  <c r="O178" i="2" s="1"/>
  <c r="O102" i="2"/>
  <c r="H102" i="2"/>
  <c r="H160" i="2"/>
  <c r="H174" i="2" s="1"/>
  <c r="H175" i="2" s="1"/>
  <c r="H176" i="2" s="1"/>
  <c r="H178" i="2" s="1"/>
  <c r="G160" i="2"/>
  <c r="G174" i="2" s="1"/>
  <c r="G175" i="2" s="1"/>
  <c r="G176" i="2" s="1"/>
  <c r="G178" i="2" s="1"/>
  <c r="G102" i="2"/>
  <c r="L102" i="2"/>
  <c r="L160" i="2"/>
  <c r="L174" i="2" s="1"/>
  <c r="L175" i="2" s="1"/>
  <c r="L176" i="2" s="1"/>
  <c r="L178" i="2" s="1"/>
  <c r="P102" i="2"/>
  <c r="P160" i="2"/>
  <c r="P174" i="2" s="1"/>
  <c r="P175" i="2" s="1"/>
  <c r="E135" i="2" l="1"/>
  <c r="E117" i="5" s="1"/>
  <c r="D135" i="2"/>
  <c r="D117" i="5" s="1"/>
  <c r="C135" i="2"/>
  <c r="C117" i="5" s="1"/>
  <c r="C111" i="5"/>
  <c r="C130" i="2"/>
  <c r="C112" i="5" s="1"/>
  <c r="C191" i="2"/>
  <c r="C123" i="1"/>
  <c r="H123" i="1" s="1"/>
  <c r="K57" i="2"/>
  <c r="K55" i="2" s="1"/>
  <c r="N57" i="2"/>
  <c r="N40" i="5" s="1"/>
  <c r="L57" i="2"/>
  <c r="L55" i="2" s="1"/>
  <c r="C40" i="5"/>
  <c r="C55" i="2"/>
  <c r="O191" i="2"/>
  <c r="O161" i="2"/>
  <c r="O162" i="2" s="1"/>
  <c r="O164" i="2" s="1"/>
  <c r="D161" i="2"/>
  <c r="D162" i="2" s="1"/>
  <c r="D164" i="2" s="1"/>
  <c r="D191" i="2"/>
  <c r="N84" i="5"/>
  <c r="N101" i="2"/>
  <c r="N191" i="2"/>
  <c r="N161" i="2"/>
  <c r="N162" i="2" s="1"/>
  <c r="N164" i="2" s="1"/>
  <c r="E57" i="2"/>
  <c r="C161" i="2"/>
  <c r="C162" i="2" s="1"/>
  <c r="C190" i="2"/>
  <c r="N94" i="2"/>
  <c r="N76" i="5" s="1"/>
  <c r="N41" i="2"/>
  <c r="N24" i="5" s="1"/>
  <c r="N90" i="2"/>
  <c r="N39" i="2"/>
  <c r="J57" i="2"/>
  <c r="G57" i="2"/>
  <c r="I161" i="2"/>
  <c r="I162" i="2" s="1"/>
  <c r="I164" i="2" s="1"/>
  <c r="I191" i="2"/>
  <c r="L161" i="2"/>
  <c r="L162" i="2" s="1"/>
  <c r="L164" i="2" s="1"/>
  <c r="L191" i="2"/>
  <c r="J41" i="2"/>
  <c r="J24" i="5" s="1"/>
  <c r="J90" i="2"/>
  <c r="J94" i="2"/>
  <c r="J76" i="5" s="1"/>
  <c r="J39" i="2"/>
  <c r="C41" i="2"/>
  <c r="C94" i="2"/>
  <c r="C76" i="5" s="1"/>
  <c r="C39" i="2"/>
  <c r="C90" i="2"/>
  <c r="D94" i="2"/>
  <c r="D76" i="5" s="1"/>
  <c r="D41" i="2"/>
  <c r="D24" i="5" s="1"/>
  <c r="D90" i="2"/>
  <c r="D39" i="2"/>
  <c r="J84" i="5"/>
  <c r="J101" i="2"/>
  <c r="M161" i="2"/>
  <c r="M162" i="2" s="1"/>
  <c r="M164" i="2" s="1"/>
  <c r="M191" i="2"/>
  <c r="G84" i="5"/>
  <c r="G101" i="2"/>
  <c r="K84" i="5"/>
  <c r="K101" i="2"/>
  <c r="F84" i="5"/>
  <c r="F101" i="2"/>
  <c r="H94" i="2"/>
  <c r="H76" i="5" s="1"/>
  <c r="H90" i="2"/>
  <c r="H41" i="2"/>
  <c r="H24" i="5" s="1"/>
  <c r="H39" i="2"/>
  <c r="F57" i="2"/>
  <c r="O57" i="2"/>
  <c r="G90" i="2"/>
  <c r="G94" i="2"/>
  <c r="G76" i="5" s="1"/>
  <c r="G41" i="2"/>
  <c r="G24" i="5" s="1"/>
  <c r="G39" i="2"/>
  <c r="L94" i="2"/>
  <c r="L76" i="5" s="1"/>
  <c r="L41" i="2"/>
  <c r="L24" i="5" s="1"/>
  <c r="L39" i="2"/>
  <c r="L90" i="2"/>
  <c r="P57" i="2"/>
  <c r="I57" i="2"/>
  <c r="E90" i="2"/>
  <c r="E41" i="2"/>
  <c r="E24" i="5" s="1"/>
  <c r="E94" i="2"/>
  <c r="E76" i="5" s="1"/>
  <c r="E39" i="2"/>
  <c r="C32" i="2"/>
  <c r="D32" i="2" s="1"/>
  <c r="E32" i="2" s="1"/>
  <c r="F32" i="2" s="1"/>
  <c r="G32" i="2" s="1"/>
  <c r="H32" i="2" s="1"/>
  <c r="I32" i="2" s="1"/>
  <c r="J32" i="2" s="1"/>
  <c r="K32" i="2" s="1"/>
  <c r="L32" i="2" s="1"/>
  <c r="M32" i="2" s="1"/>
  <c r="N32" i="2" s="1"/>
  <c r="O32" i="2" s="1"/>
  <c r="P32" i="2" s="1"/>
  <c r="P33" i="2" s="1"/>
  <c r="P156" i="2" s="1"/>
  <c r="P170" i="2" s="1"/>
  <c r="P171" i="2" s="1"/>
  <c r="P176" i="2" s="1"/>
  <c r="P178" i="2" s="1"/>
  <c r="I84" i="5"/>
  <c r="I101" i="2"/>
  <c r="H161" i="2"/>
  <c r="H162" i="2" s="1"/>
  <c r="H164" i="2" s="1"/>
  <c r="H191" i="2"/>
  <c r="M94" i="2"/>
  <c r="M76" i="5" s="1"/>
  <c r="M41" i="2"/>
  <c r="M24" i="5" s="1"/>
  <c r="M90" i="2"/>
  <c r="M39" i="2"/>
  <c r="H57" i="2"/>
  <c r="E161" i="2"/>
  <c r="E162" i="2" s="1"/>
  <c r="E164" i="2" s="1"/>
  <c r="E191" i="2"/>
  <c r="L84" i="5"/>
  <c r="L101" i="2"/>
  <c r="H84" i="5"/>
  <c r="H101" i="2"/>
  <c r="K191" i="2"/>
  <c r="K161" i="2"/>
  <c r="K162" i="2" s="1"/>
  <c r="K164" i="2" s="1"/>
  <c r="P161" i="2"/>
  <c r="P191" i="2"/>
  <c r="P84" i="5"/>
  <c r="P101" i="2"/>
  <c r="G161" i="2"/>
  <c r="G162" i="2" s="1"/>
  <c r="G164" i="2" s="1"/>
  <c r="G191" i="2"/>
  <c r="O84" i="5"/>
  <c r="O101" i="2"/>
  <c r="D84" i="5"/>
  <c r="D101" i="2"/>
  <c r="F161" i="2"/>
  <c r="F162" i="2" s="1"/>
  <c r="F164" i="2" s="1"/>
  <c r="F191" i="2"/>
  <c r="C84" i="5"/>
  <c r="C101" i="2"/>
  <c r="O90" i="2"/>
  <c r="O41" i="2"/>
  <c r="O24" i="5" s="1"/>
  <c r="O94" i="2"/>
  <c r="O76" i="5" s="1"/>
  <c r="O39" i="2"/>
  <c r="K94" i="2"/>
  <c r="K76" i="5" s="1"/>
  <c r="K41" i="2"/>
  <c r="K24" i="5" s="1"/>
  <c r="K90" i="2"/>
  <c r="K39" i="2"/>
  <c r="M57" i="2"/>
  <c r="F94" i="2"/>
  <c r="F76" i="5" s="1"/>
  <c r="F90" i="2"/>
  <c r="F41" i="2"/>
  <c r="F24" i="5" s="1"/>
  <c r="F39" i="2"/>
  <c r="P41" i="2"/>
  <c r="P24" i="5" s="1"/>
  <c r="P90" i="2"/>
  <c r="P94" i="2"/>
  <c r="P76" i="5" s="1"/>
  <c r="P39" i="2"/>
  <c r="I41" i="2"/>
  <c r="I24" i="5" s="1"/>
  <c r="I94" i="2"/>
  <c r="I76" i="5" s="1"/>
  <c r="I90" i="2"/>
  <c r="I39" i="2"/>
  <c r="D57" i="2"/>
  <c r="J161" i="2"/>
  <c r="J162" i="2" s="1"/>
  <c r="J164" i="2" s="1"/>
  <c r="J191" i="2"/>
  <c r="M84" i="5"/>
  <c r="M101" i="2"/>
  <c r="E84" i="5"/>
  <c r="E101" i="2"/>
  <c r="G117" i="5" l="1"/>
  <c r="C136" i="2"/>
  <c r="C139" i="2" s="1"/>
  <c r="C146" i="2"/>
  <c r="C173" i="2" s="1"/>
  <c r="C175" i="2" s="1"/>
  <c r="C176" i="2" s="1"/>
  <c r="D146" i="2"/>
  <c r="D173" i="2" s="1"/>
  <c r="D175" i="2" s="1"/>
  <c r="D176" i="2" s="1"/>
  <c r="D178" i="2" s="1"/>
  <c r="D136" i="2"/>
  <c r="D147" i="2" s="1"/>
  <c r="D129" i="5" s="1"/>
  <c r="E146" i="2"/>
  <c r="E173" i="2" s="1"/>
  <c r="E175" i="2" s="1"/>
  <c r="E176" i="2" s="1"/>
  <c r="E178" i="2" s="1"/>
  <c r="E136" i="2"/>
  <c r="E147" i="2" s="1"/>
  <c r="E129" i="5" s="1"/>
  <c r="C178" i="2"/>
  <c r="P157" i="2"/>
  <c r="P162" i="2" s="1"/>
  <c r="P164" i="2" s="1"/>
  <c r="C147" i="2"/>
  <c r="C118" i="5"/>
  <c r="C128" i="5"/>
  <c r="C147" i="5"/>
  <c r="K40" i="5"/>
  <c r="L40" i="5"/>
  <c r="N55" i="2"/>
  <c r="N38" i="5" s="1"/>
  <c r="F89" i="2"/>
  <c r="F71" i="5" s="1"/>
  <c r="F72" i="5"/>
  <c r="H83" i="5"/>
  <c r="H104" i="2"/>
  <c r="L72" i="5"/>
  <c r="L89" i="2"/>
  <c r="L71" i="5" s="1"/>
  <c r="H147" i="5"/>
  <c r="E72" i="5"/>
  <c r="E89" i="2"/>
  <c r="E71" i="5" s="1"/>
  <c r="L22" i="5"/>
  <c r="L193" i="2"/>
  <c r="L40" i="2"/>
  <c r="F40" i="5"/>
  <c r="F55" i="2"/>
  <c r="C24" i="5"/>
  <c r="C80" i="2"/>
  <c r="N193" i="2"/>
  <c r="N22" i="5"/>
  <c r="N40" i="2"/>
  <c r="C146" i="5"/>
  <c r="N147" i="5"/>
  <c r="O147" i="5"/>
  <c r="P89" i="2"/>
  <c r="P71" i="5" s="1"/>
  <c r="P72" i="5"/>
  <c r="K72" i="5"/>
  <c r="K89" i="2"/>
  <c r="K71" i="5" s="1"/>
  <c r="E147" i="5"/>
  <c r="O40" i="5"/>
  <c r="O55" i="2"/>
  <c r="K83" i="5"/>
  <c r="K104" i="2"/>
  <c r="G83" i="5"/>
  <c r="G104" i="2"/>
  <c r="L147" i="5"/>
  <c r="E83" i="5"/>
  <c r="E104" i="2"/>
  <c r="D40" i="5"/>
  <c r="D55" i="2"/>
  <c r="I22" i="5"/>
  <c r="I193" i="2"/>
  <c r="I40" i="2"/>
  <c r="P22" i="5"/>
  <c r="P193" i="2"/>
  <c r="P40" i="2"/>
  <c r="F22" i="5"/>
  <c r="F193" i="2"/>
  <c r="F40" i="2"/>
  <c r="M40" i="5"/>
  <c r="M55" i="2"/>
  <c r="O72" i="5"/>
  <c r="O89" i="2"/>
  <c r="O71" i="5" s="1"/>
  <c r="L83" i="5"/>
  <c r="L104" i="2"/>
  <c r="H40" i="5"/>
  <c r="H55" i="2"/>
  <c r="E193" i="2"/>
  <c r="E22" i="5"/>
  <c r="E40" i="2"/>
  <c r="I40" i="5"/>
  <c r="I55" i="2"/>
  <c r="H22" i="5"/>
  <c r="H193" i="2"/>
  <c r="H40" i="2"/>
  <c r="F83" i="5"/>
  <c r="F104" i="2"/>
  <c r="M147" i="5"/>
  <c r="D193" i="2"/>
  <c r="D22" i="5"/>
  <c r="D40" i="2"/>
  <c r="C72" i="5"/>
  <c r="C89" i="2"/>
  <c r="C71" i="5" s="1"/>
  <c r="J22" i="5"/>
  <c r="J193" i="2"/>
  <c r="J40" i="2"/>
  <c r="K38" i="5"/>
  <c r="I147" i="5"/>
  <c r="G40" i="5"/>
  <c r="G55" i="2"/>
  <c r="N89" i="2"/>
  <c r="N71" i="5" s="1"/>
  <c r="N72" i="5"/>
  <c r="C164" i="2"/>
  <c r="L38" i="5"/>
  <c r="D147" i="5"/>
  <c r="C38" i="5"/>
  <c r="M89" i="2"/>
  <c r="M71" i="5" s="1"/>
  <c r="M72" i="5"/>
  <c r="G22" i="5"/>
  <c r="G193" i="2"/>
  <c r="G40" i="2"/>
  <c r="H72" i="5"/>
  <c r="H89" i="2"/>
  <c r="H71" i="5" s="1"/>
  <c r="J83" i="5"/>
  <c r="J104" i="2"/>
  <c r="J89" i="2"/>
  <c r="J71" i="5" s="1"/>
  <c r="J72" i="5"/>
  <c r="N83" i="5"/>
  <c r="N104" i="2"/>
  <c r="F147" i="5"/>
  <c r="O83" i="5"/>
  <c r="O104" i="2"/>
  <c r="G147" i="5"/>
  <c r="K147" i="5"/>
  <c r="M83" i="5"/>
  <c r="M104" i="2"/>
  <c r="J147" i="5"/>
  <c r="I72" i="5"/>
  <c r="I89" i="2"/>
  <c r="I71" i="5" s="1"/>
  <c r="K193" i="2"/>
  <c r="K40" i="2"/>
  <c r="K22" i="5"/>
  <c r="O193" i="2"/>
  <c r="O22" i="5"/>
  <c r="O40" i="2"/>
  <c r="C83" i="5"/>
  <c r="C104" i="2"/>
  <c r="D83" i="5"/>
  <c r="D104" i="2"/>
  <c r="P83" i="5"/>
  <c r="P104" i="2"/>
  <c r="P147" i="5"/>
  <c r="M193" i="2"/>
  <c r="M22" i="5"/>
  <c r="M40" i="2"/>
  <c r="I83" i="5"/>
  <c r="I104" i="2"/>
  <c r="P40" i="5"/>
  <c r="P55" i="2"/>
  <c r="G72" i="5"/>
  <c r="G89" i="2"/>
  <c r="G71" i="5" s="1"/>
  <c r="D89" i="2"/>
  <c r="D71" i="5" s="1"/>
  <c r="D72" i="5"/>
  <c r="C193" i="2"/>
  <c r="C22" i="5"/>
  <c r="C40" i="2"/>
  <c r="J40" i="5"/>
  <c r="J55" i="2"/>
  <c r="E40" i="5"/>
  <c r="E55" i="2"/>
  <c r="C179" i="2" l="1"/>
  <c r="F136" i="5" s="1"/>
  <c r="C180" i="2"/>
  <c r="F137" i="5" s="1"/>
  <c r="E128" i="5"/>
  <c r="H135" i="2"/>
  <c r="H117" i="5" s="1"/>
  <c r="C121" i="5"/>
  <c r="C150" i="2"/>
  <c r="C132" i="5" s="1"/>
  <c r="C186" i="2"/>
  <c r="C142" i="5" s="1"/>
  <c r="E186" i="2"/>
  <c r="E142" i="5" s="1"/>
  <c r="E139" i="2"/>
  <c r="E121" i="5" s="1"/>
  <c r="D186" i="2"/>
  <c r="D142" i="5" s="1"/>
  <c r="D139" i="2"/>
  <c r="D150" i="2" s="1"/>
  <c r="D132" i="5" s="1"/>
  <c r="D128" i="5"/>
  <c r="H136" i="2"/>
  <c r="H146" i="2"/>
  <c r="H128" i="5" s="1"/>
  <c r="D118" i="5"/>
  <c r="E118" i="5"/>
  <c r="C68" i="2"/>
  <c r="C129" i="5"/>
  <c r="N149" i="5"/>
  <c r="J149" i="5"/>
  <c r="I149" i="5"/>
  <c r="K149" i="5"/>
  <c r="H149" i="5"/>
  <c r="P149" i="5"/>
  <c r="O149" i="5"/>
  <c r="D149" i="5"/>
  <c r="F149" i="5"/>
  <c r="L149" i="5"/>
  <c r="M149" i="5"/>
  <c r="C149" i="5"/>
  <c r="G149" i="5"/>
  <c r="E149" i="5"/>
  <c r="L195" i="2"/>
  <c r="L151" i="5" s="1"/>
  <c r="J195" i="2"/>
  <c r="J187" i="2" s="1"/>
  <c r="P195" i="2"/>
  <c r="P151" i="5" s="1"/>
  <c r="C195" i="2"/>
  <c r="C151" i="5" s="1"/>
  <c r="K195" i="2"/>
  <c r="K187" i="2" s="1"/>
  <c r="F195" i="2"/>
  <c r="F151" i="5" s="1"/>
  <c r="O195" i="2"/>
  <c r="O151" i="5" s="1"/>
  <c r="N195" i="2"/>
  <c r="N187" i="2" s="1"/>
  <c r="I195" i="2"/>
  <c r="I187" i="2" s="1"/>
  <c r="D86" i="5"/>
  <c r="N86" i="5"/>
  <c r="I86" i="5"/>
  <c r="D195" i="2"/>
  <c r="J23" i="5"/>
  <c r="J43" i="2"/>
  <c r="M195" i="2"/>
  <c r="F86" i="5"/>
  <c r="L86" i="5"/>
  <c r="P23" i="5"/>
  <c r="P43" i="2"/>
  <c r="E86" i="5"/>
  <c r="K86" i="5"/>
  <c r="E195" i="2"/>
  <c r="N23" i="5"/>
  <c r="N43" i="2"/>
  <c r="H195" i="2"/>
  <c r="C23" i="5"/>
  <c r="C43" i="2"/>
  <c r="O23" i="5"/>
  <c r="O43" i="2"/>
  <c r="E23" i="5"/>
  <c r="E43" i="2"/>
  <c r="I23" i="5"/>
  <c r="I43" i="2"/>
  <c r="J38" i="5"/>
  <c r="M23" i="5"/>
  <c r="M43" i="2"/>
  <c r="P86" i="5"/>
  <c r="C86" i="5"/>
  <c r="M86" i="5"/>
  <c r="G195" i="2"/>
  <c r="J86" i="5"/>
  <c r="G23" i="5"/>
  <c r="G43" i="2"/>
  <c r="D23" i="5"/>
  <c r="D43" i="2"/>
  <c r="I38" i="5"/>
  <c r="F23" i="5"/>
  <c r="F43" i="2"/>
  <c r="F38" i="5"/>
  <c r="K23" i="5"/>
  <c r="K43" i="2"/>
  <c r="O86" i="5"/>
  <c r="M38" i="5"/>
  <c r="C76" i="2"/>
  <c r="C59" i="5" s="1"/>
  <c r="C63" i="5"/>
  <c r="D80" i="2"/>
  <c r="L23" i="5"/>
  <c r="L43" i="2"/>
  <c r="H86" i="5"/>
  <c r="E38" i="5"/>
  <c r="P38" i="5"/>
  <c r="G38" i="5"/>
  <c r="H23" i="5"/>
  <c r="H43" i="2"/>
  <c r="H38" i="5"/>
  <c r="D38" i="5"/>
  <c r="G86" i="5"/>
  <c r="O38" i="5"/>
  <c r="G121" i="5" l="1"/>
  <c r="G128" i="5"/>
  <c r="E150" i="2"/>
  <c r="E132" i="5" s="1"/>
  <c r="G118" i="5"/>
  <c r="D121" i="5"/>
  <c r="H118" i="5"/>
  <c r="H139" i="2"/>
  <c r="H121" i="5" s="1"/>
  <c r="D68" i="2"/>
  <c r="C51" i="5"/>
  <c r="H147" i="2"/>
  <c r="G129" i="5"/>
  <c r="L187" i="2"/>
  <c r="F187" i="2"/>
  <c r="O187" i="2"/>
  <c r="J151" i="5"/>
  <c r="P187" i="2"/>
  <c r="N151" i="5"/>
  <c r="C187" i="2"/>
  <c r="I151" i="5"/>
  <c r="K151" i="5"/>
  <c r="M26" i="5"/>
  <c r="M46" i="2"/>
  <c r="E26" i="5"/>
  <c r="E46" i="2"/>
  <c r="O26" i="5"/>
  <c r="O46" i="2"/>
  <c r="H151" i="5"/>
  <c r="H187" i="2"/>
  <c r="J26" i="5"/>
  <c r="J46" i="2"/>
  <c r="D151" i="5"/>
  <c r="D187" i="2"/>
  <c r="F26" i="5"/>
  <c r="F46" i="2"/>
  <c r="K143" i="5"/>
  <c r="K189" i="2"/>
  <c r="M187" i="2"/>
  <c r="M151" i="5"/>
  <c r="G26" i="5"/>
  <c r="G46" i="2"/>
  <c r="G151" i="5"/>
  <c r="G187" i="2"/>
  <c r="N26" i="5"/>
  <c r="N46" i="2"/>
  <c r="E151" i="5"/>
  <c r="E187" i="2"/>
  <c r="K26" i="5"/>
  <c r="K46" i="2"/>
  <c r="D26" i="5"/>
  <c r="D46" i="2"/>
  <c r="N189" i="2"/>
  <c r="N143" i="5"/>
  <c r="I143" i="5"/>
  <c r="I189" i="2"/>
  <c r="J143" i="5"/>
  <c r="J189" i="2"/>
  <c r="L26" i="5"/>
  <c r="L46" i="2"/>
  <c r="H26" i="5"/>
  <c r="H46" i="2"/>
  <c r="D76" i="2"/>
  <c r="D59" i="5" s="1"/>
  <c r="D63" i="5"/>
  <c r="E80" i="2"/>
  <c r="I26" i="5"/>
  <c r="I46" i="2"/>
  <c r="C26" i="5"/>
  <c r="C46" i="2"/>
  <c r="P26" i="5"/>
  <c r="P46" i="2"/>
  <c r="G132" i="5" l="1"/>
  <c r="D51" i="5"/>
  <c r="E68" i="2"/>
  <c r="H129" i="5"/>
  <c r="H150" i="2"/>
  <c r="H132" i="5" s="1"/>
  <c r="F143" i="5"/>
  <c r="C189" i="2"/>
  <c r="C196" i="2" s="1"/>
  <c r="P189" i="2"/>
  <c r="P145" i="5" s="1"/>
  <c r="O189" i="2"/>
  <c r="O145" i="5" s="1"/>
  <c r="L143" i="5"/>
  <c r="L189" i="2"/>
  <c r="L196" i="2" s="1"/>
  <c r="L152" i="5" s="1"/>
  <c r="F189" i="2"/>
  <c r="F196" i="2" s="1"/>
  <c r="F152" i="5" s="1"/>
  <c r="C143" i="5"/>
  <c r="O143" i="5"/>
  <c r="P143" i="5"/>
  <c r="H143" i="5"/>
  <c r="H189" i="2"/>
  <c r="H29" i="5"/>
  <c r="H48" i="2"/>
  <c r="I196" i="2"/>
  <c r="I152" i="5" s="1"/>
  <c r="I145" i="5"/>
  <c r="G143" i="5"/>
  <c r="G189" i="2"/>
  <c r="K196" i="2"/>
  <c r="K152" i="5" s="1"/>
  <c r="K145" i="5"/>
  <c r="N145" i="5"/>
  <c r="N196" i="2"/>
  <c r="N152" i="5" s="1"/>
  <c r="E29" i="5"/>
  <c r="E48" i="2"/>
  <c r="L48" i="2"/>
  <c r="L29" i="5"/>
  <c r="D29" i="5"/>
  <c r="D48" i="2"/>
  <c r="E143" i="5"/>
  <c r="E189" i="2"/>
  <c r="D143" i="5"/>
  <c r="D189" i="2"/>
  <c r="P29" i="5"/>
  <c r="P48" i="2"/>
  <c r="I29" i="5"/>
  <c r="I48" i="2"/>
  <c r="E63" i="5"/>
  <c r="F80" i="2"/>
  <c r="E76" i="2"/>
  <c r="E59" i="5" s="1"/>
  <c r="O29" i="5"/>
  <c r="O48" i="2"/>
  <c r="C29" i="5"/>
  <c r="C48" i="2"/>
  <c r="M189" i="2"/>
  <c r="M143" i="5"/>
  <c r="M29" i="5"/>
  <c r="M48" i="2"/>
  <c r="J145" i="5"/>
  <c r="J196" i="2"/>
  <c r="J152" i="5" s="1"/>
  <c r="K29" i="5"/>
  <c r="K48" i="2"/>
  <c r="N48" i="2"/>
  <c r="N29" i="5"/>
  <c r="G29" i="5"/>
  <c r="G48" i="2"/>
  <c r="F29" i="5"/>
  <c r="F48" i="2"/>
  <c r="J29" i="5"/>
  <c r="J48" i="2"/>
  <c r="P196" i="2" l="1"/>
  <c r="P152" i="5" s="1"/>
  <c r="E51" i="5"/>
  <c r="F68" i="2"/>
  <c r="C145" i="5"/>
  <c r="O196" i="2"/>
  <c r="O152" i="5" s="1"/>
  <c r="L145" i="5"/>
  <c r="F145" i="5"/>
  <c r="F63" i="5"/>
  <c r="F76" i="2"/>
  <c r="F59" i="5" s="1"/>
  <c r="G80" i="2"/>
  <c r="P31" i="5"/>
  <c r="P50" i="2"/>
  <c r="D50" i="2"/>
  <c r="D31" i="5"/>
  <c r="G196" i="2"/>
  <c r="G152" i="5" s="1"/>
  <c r="G145" i="5"/>
  <c r="F31" i="5"/>
  <c r="F50" i="2"/>
  <c r="M31" i="5"/>
  <c r="M50" i="2"/>
  <c r="C31" i="5"/>
  <c r="C50" i="2"/>
  <c r="O31" i="5"/>
  <c r="O50" i="2"/>
  <c r="N31" i="5"/>
  <c r="N50" i="2"/>
  <c r="I31" i="5"/>
  <c r="I50" i="2"/>
  <c r="D196" i="2"/>
  <c r="D152" i="5" s="1"/>
  <c r="D145" i="5"/>
  <c r="E196" i="2"/>
  <c r="E152" i="5" s="1"/>
  <c r="E145" i="5"/>
  <c r="E31" i="5"/>
  <c r="E50" i="2"/>
  <c r="H196" i="2"/>
  <c r="H152" i="5" s="1"/>
  <c r="H145" i="5"/>
  <c r="M145" i="5"/>
  <c r="M196" i="2"/>
  <c r="M152" i="5" s="1"/>
  <c r="H31" i="5"/>
  <c r="H50" i="2"/>
  <c r="J31" i="5"/>
  <c r="J50" i="2"/>
  <c r="G31" i="5"/>
  <c r="G50" i="2"/>
  <c r="K31" i="5"/>
  <c r="K50" i="2"/>
  <c r="C152" i="5"/>
  <c r="C197" i="2"/>
  <c r="L31" i="5"/>
  <c r="L50" i="2"/>
  <c r="G68" i="2" l="1"/>
  <c r="F51" i="5"/>
  <c r="C165" i="2"/>
  <c r="C166" i="2"/>
  <c r="L33" i="5"/>
  <c r="L74" i="2"/>
  <c r="L57" i="5" s="1"/>
  <c r="L88" i="2"/>
  <c r="I33" i="5"/>
  <c r="I74" i="2"/>
  <c r="I57" i="5" s="1"/>
  <c r="I88" i="2"/>
  <c r="C33" i="5"/>
  <c r="C88" i="2"/>
  <c r="C74" i="2"/>
  <c r="F33" i="5"/>
  <c r="F74" i="2"/>
  <c r="F57" i="5" s="1"/>
  <c r="F88" i="2"/>
  <c r="G63" i="5"/>
  <c r="G76" i="2"/>
  <c r="G59" i="5" s="1"/>
  <c r="H80" i="2"/>
  <c r="G33" i="5"/>
  <c r="G74" i="2"/>
  <c r="G57" i="5" s="1"/>
  <c r="G88" i="2"/>
  <c r="H74" i="2"/>
  <c r="H57" i="5" s="1"/>
  <c r="H88" i="2"/>
  <c r="H33" i="5"/>
  <c r="C153" i="5"/>
  <c r="D197" i="2"/>
  <c r="K33" i="5"/>
  <c r="K74" i="2"/>
  <c r="K57" i="5" s="1"/>
  <c r="K88" i="2"/>
  <c r="J74" i="2"/>
  <c r="J57" i="5" s="1"/>
  <c r="J33" i="5"/>
  <c r="J88" i="2"/>
  <c r="E33" i="5"/>
  <c r="E74" i="2"/>
  <c r="E57" i="5" s="1"/>
  <c r="E88" i="2"/>
  <c r="N33" i="5"/>
  <c r="N74" i="2"/>
  <c r="N57" i="5" s="1"/>
  <c r="N88" i="2"/>
  <c r="D74" i="2"/>
  <c r="D57" i="5" s="1"/>
  <c r="D33" i="5"/>
  <c r="D88" i="2"/>
  <c r="O74" i="2"/>
  <c r="O57" i="5" s="1"/>
  <c r="O88" i="2"/>
  <c r="O33" i="5"/>
  <c r="M33" i="5"/>
  <c r="M74" i="2"/>
  <c r="M57" i="5" s="1"/>
  <c r="M88" i="2"/>
  <c r="P33" i="5"/>
  <c r="P74" i="2"/>
  <c r="P57" i="5" s="1"/>
  <c r="P88" i="2"/>
  <c r="G51" i="5" l="1"/>
  <c r="H68" i="2"/>
  <c r="C136" i="5"/>
  <c r="C137" i="5"/>
  <c r="H70" i="5"/>
  <c r="H95" i="2"/>
  <c r="H63" i="5"/>
  <c r="H76" i="2"/>
  <c r="H59" i="5" s="1"/>
  <c r="I80" i="2"/>
  <c r="L70" i="5"/>
  <c r="L95" i="2"/>
  <c r="J70" i="5"/>
  <c r="J95" i="2"/>
  <c r="C70" i="5"/>
  <c r="C95" i="2"/>
  <c r="E70" i="5"/>
  <c r="E95" i="2"/>
  <c r="M70" i="5"/>
  <c r="M95" i="2"/>
  <c r="O70" i="5"/>
  <c r="O95" i="2"/>
  <c r="N70" i="5"/>
  <c r="N95" i="2"/>
  <c r="E197" i="2"/>
  <c r="D153" i="5"/>
  <c r="I70" i="5"/>
  <c r="I95" i="2"/>
  <c r="F70" i="5"/>
  <c r="F95" i="2"/>
  <c r="P70" i="5"/>
  <c r="P95" i="2"/>
  <c r="D70" i="5"/>
  <c r="D95" i="2"/>
  <c r="K70" i="5"/>
  <c r="K95" i="2"/>
  <c r="G70" i="5"/>
  <c r="G95" i="2"/>
  <c r="C57" i="5"/>
  <c r="D73" i="2"/>
  <c r="C67" i="2"/>
  <c r="H51" i="5" l="1"/>
  <c r="I68" i="2"/>
  <c r="P77" i="5"/>
  <c r="P110" i="2"/>
  <c r="L77" i="5"/>
  <c r="L110" i="2"/>
  <c r="D56" i="5"/>
  <c r="E73" i="2"/>
  <c r="D67" i="2"/>
  <c r="I77" i="5"/>
  <c r="I110" i="2"/>
  <c r="O77" i="5"/>
  <c r="O110" i="2"/>
  <c r="E77" i="5"/>
  <c r="E110" i="2"/>
  <c r="G77" i="5"/>
  <c r="G110" i="2"/>
  <c r="F77" i="5"/>
  <c r="F110" i="2"/>
  <c r="N77" i="5"/>
  <c r="N110" i="2"/>
  <c r="M77" i="5"/>
  <c r="M110" i="2"/>
  <c r="H77" i="5"/>
  <c r="H110" i="2"/>
  <c r="K77" i="5"/>
  <c r="K110" i="2"/>
  <c r="F197" i="2"/>
  <c r="E153" i="5"/>
  <c r="C77" i="5"/>
  <c r="C110" i="2"/>
  <c r="D77" i="5"/>
  <c r="D110" i="2"/>
  <c r="C50" i="5"/>
  <c r="C81" i="2"/>
  <c r="J77" i="5"/>
  <c r="J110" i="2"/>
  <c r="J80" i="2"/>
  <c r="I63" i="5"/>
  <c r="I76" i="2"/>
  <c r="I59" i="5" s="1"/>
  <c r="I51" i="5" l="1"/>
  <c r="J68" i="2"/>
  <c r="J76" i="2"/>
  <c r="J59" i="5" s="1"/>
  <c r="K80" i="2"/>
  <c r="J63" i="5"/>
  <c r="I92" i="5"/>
  <c r="I106" i="2"/>
  <c r="O92" i="5"/>
  <c r="O106" i="2"/>
  <c r="P92" i="5"/>
  <c r="P106" i="2"/>
  <c r="F153" i="5"/>
  <c r="G197" i="2"/>
  <c r="F92" i="5"/>
  <c r="F106" i="2"/>
  <c r="E56" i="5"/>
  <c r="F73" i="2"/>
  <c r="E67" i="2"/>
  <c r="N92" i="5"/>
  <c r="N106" i="2"/>
  <c r="E106" i="2"/>
  <c r="E92" i="5"/>
  <c r="L92" i="5"/>
  <c r="L106" i="2"/>
  <c r="C106" i="2"/>
  <c r="C92" i="5"/>
  <c r="H92" i="5"/>
  <c r="H106" i="2"/>
  <c r="J92" i="5"/>
  <c r="J106" i="2"/>
  <c r="D92" i="5"/>
  <c r="D106" i="2"/>
  <c r="K92" i="5"/>
  <c r="K106" i="2"/>
  <c r="C64" i="5"/>
  <c r="M92" i="5"/>
  <c r="M106" i="2"/>
  <c r="G92" i="5"/>
  <c r="G106" i="2"/>
  <c r="D50" i="5"/>
  <c r="D81" i="2"/>
  <c r="J51" i="5" l="1"/>
  <c r="K68" i="2"/>
  <c r="E118" i="2"/>
  <c r="E88" i="5"/>
  <c r="L118" i="2"/>
  <c r="L88" i="5"/>
  <c r="N118" i="2"/>
  <c r="N88" i="5"/>
  <c r="F88" i="5"/>
  <c r="F118" i="2"/>
  <c r="P88" i="5"/>
  <c r="P118" i="2"/>
  <c r="C88" i="5"/>
  <c r="C118" i="2"/>
  <c r="H118" i="2"/>
  <c r="H88" i="5"/>
  <c r="E50" i="5"/>
  <c r="E81" i="2"/>
  <c r="K76" i="2"/>
  <c r="K59" i="5" s="1"/>
  <c r="K63" i="5"/>
  <c r="L80" i="2"/>
  <c r="G118" i="2"/>
  <c r="G88" i="5"/>
  <c r="D118" i="2"/>
  <c r="D88" i="5"/>
  <c r="D64" i="5"/>
  <c r="M88" i="5"/>
  <c r="M118" i="2"/>
  <c r="K118" i="2"/>
  <c r="K88" i="5"/>
  <c r="J118" i="2"/>
  <c r="J88" i="5"/>
  <c r="F56" i="5"/>
  <c r="G73" i="2"/>
  <c r="F67" i="2"/>
  <c r="G153" i="5"/>
  <c r="H197" i="2"/>
  <c r="O118" i="2"/>
  <c r="O88" i="5"/>
  <c r="I118" i="2"/>
  <c r="I88" i="5"/>
  <c r="K51" i="5" l="1"/>
  <c r="L68" i="2"/>
  <c r="F50" i="5"/>
  <c r="F81" i="2"/>
  <c r="D100" i="5"/>
  <c r="D119" i="2"/>
  <c r="F100" i="5"/>
  <c r="F119" i="2"/>
  <c r="L100" i="5"/>
  <c r="L119" i="2"/>
  <c r="I100" i="5"/>
  <c r="I119" i="2"/>
  <c r="H100" i="5"/>
  <c r="H119" i="2"/>
  <c r="J100" i="5"/>
  <c r="J119" i="2"/>
  <c r="E64" i="5"/>
  <c r="C100" i="5"/>
  <c r="C119" i="2"/>
  <c r="O100" i="5"/>
  <c r="O119" i="2"/>
  <c r="H73" i="2"/>
  <c r="G56" i="5"/>
  <c r="G67" i="2"/>
  <c r="M100" i="5"/>
  <c r="M119" i="2"/>
  <c r="M80" i="2"/>
  <c r="L63" i="5"/>
  <c r="L76" i="2"/>
  <c r="L59" i="5" s="1"/>
  <c r="H153" i="5"/>
  <c r="I197" i="2"/>
  <c r="K100" i="5"/>
  <c r="K119" i="2"/>
  <c r="G100" i="5"/>
  <c r="G119" i="2"/>
  <c r="P100" i="5"/>
  <c r="P119" i="2"/>
  <c r="N100" i="5"/>
  <c r="N119" i="2"/>
  <c r="E100" i="5"/>
  <c r="E119" i="2"/>
  <c r="L51" i="5" l="1"/>
  <c r="M68" i="2"/>
  <c r="K101" i="5"/>
  <c r="O101" i="5"/>
  <c r="H101" i="5"/>
  <c r="D101" i="5"/>
  <c r="G81" i="2"/>
  <c r="G50" i="5"/>
  <c r="M76" i="2"/>
  <c r="M59" i="5" s="1"/>
  <c r="N80" i="2"/>
  <c r="M63" i="5"/>
  <c r="C101" i="5"/>
  <c r="C121" i="2"/>
  <c r="J101" i="5"/>
  <c r="I101" i="5"/>
  <c r="F101" i="5"/>
  <c r="F64" i="5"/>
  <c r="L101" i="5"/>
  <c r="N101" i="5"/>
  <c r="E101" i="5"/>
  <c r="P101" i="5"/>
  <c r="G101" i="5"/>
  <c r="J197" i="2"/>
  <c r="I153" i="5"/>
  <c r="M101" i="5"/>
  <c r="H56" i="5"/>
  <c r="I73" i="2"/>
  <c r="H67" i="2"/>
  <c r="M51" i="5" l="1"/>
  <c r="N68" i="2"/>
  <c r="G64" i="5"/>
  <c r="J73" i="2"/>
  <c r="I56" i="5"/>
  <c r="I67" i="2"/>
  <c r="N63" i="5"/>
  <c r="O80" i="2"/>
  <c r="N76" i="2"/>
  <c r="N59" i="5" s="1"/>
  <c r="K197" i="2"/>
  <c r="J153" i="5"/>
  <c r="H81" i="2"/>
  <c r="H50" i="5"/>
  <c r="C64" i="2"/>
  <c r="C103" i="5"/>
  <c r="D120" i="2"/>
  <c r="N51" i="5" l="1"/>
  <c r="O68" i="2"/>
  <c r="O63" i="5"/>
  <c r="O76" i="2"/>
  <c r="O59" i="5" s="1"/>
  <c r="P80" i="2"/>
  <c r="J56" i="5"/>
  <c r="K73" i="2"/>
  <c r="J67" i="2"/>
  <c r="C47" i="5"/>
  <c r="C61" i="2"/>
  <c r="K153" i="5"/>
  <c r="L197" i="2"/>
  <c r="D102" i="5"/>
  <c r="D121" i="2"/>
  <c r="H64" i="5"/>
  <c r="I81" i="2"/>
  <c r="I50" i="5"/>
  <c r="O51" i="5" l="1"/>
  <c r="P68" i="2"/>
  <c r="M197" i="2"/>
  <c r="L153" i="5"/>
  <c r="P63" i="5"/>
  <c r="P76" i="2"/>
  <c r="P59" i="5" s="1"/>
  <c r="C44" i="5"/>
  <c r="C66" i="2"/>
  <c r="J81" i="2"/>
  <c r="J50" i="5"/>
  <c r="E120" i="2"/>
  <c r="D103" i="5"/>
  <c r="D64" i="2"/>
  <c r="I64" i="5"/>
  <c r="K56" i="5"/>
  <c r="L73" i="2"/>
  <c r="K67" i="2"/>
  <c r="P51" i="5" l="1"/>
  <c r="C49" i="5"/>
  <c r="C82" i="2"/>
  <c r="D47" i="5"/>
  <c r="D61" i="2"/>
  <c r="E102" i="5"/>
  <c r="E121" i="2"/>
  <c r="M73" i="2"/>
  <c r="L56" i="5"/>
  <c r="L67" i="2"/>
  <c r="J64" i="5"/>
  <c r="K50" i="5"/>
  <c r="K81" i="2"/>
  <c r="M153" i="5"/>
  <c r="N197" i="2"/>
  <c r="L50" i="5" l="1"/>
  <c r="L81" i="2"/>
  <c r="K64" i="5"/>
  <c r="D44" i="5"/>
  <c r="D66" i="2"/>
  <c r="E103" i="5"/>
  <c r="F120" i="2"/>
  <c r="E64" i="2"/>
  <c r="N153" i="5"/>
  <c r="O197" i="2"/>
  <c r="M56" i="5"/>
  <c r="N73" i="2"/>
  <c r="M67" i="2"/>
  <c r="D49" i="5" l="1"/>
  <c r="D82" i="2"/>
  <c r="L64" i="5"/>
  <c r="F102" i="5"/>
  <c r="F121" i="2"/>
  <c r="P197" i="2"/>
  <c r="O153" i="5"/>
  <c r="M50" i="5"/>
  <c r="M81" i="2"/>
  <c r="N56" i="5"/>
  <c r="O73" i="2"/>
  <c r="N67" i="2"/>
  <c r="E61" i="2"/>
  <c r="E47" i="5"/>
  <c r="P153" i="5" l="1"/>
  <c r="O56" i="5"/>
  <c r="P73" i="2"/>
  <c r="O67" i="2"/>
  <c r="E44" i="5"/>
  <c r="E66" i="2"/>
  <c r="M64" i="5"/>
  <c r="G120" i="2"/>
  <c r="F64" i="2"/>
  <c r="F103" i="5"/>
  <c r="N50" i="5"/>
  <c r="N81" i="2"/>
  <c r="P56" i="5" l="1"/>
  <c r="P67" i="2"/>
  <c r="E49" i="5"/>
  <c r="E82" i="2"/>
  <c r="N64" i="5"/>
  <c r="G102" i="5"/>
  <c r="G121" i="2"/>
  <c r="F61" i="2"/>
  <c r="F47" i="5"/>
  <c r="O50" i="5"/>
  <c r="O81" i="2"/>
  <c r="P50" i="5" l="1"/>
  <c r="P81" i="2"/>
  <c r="F44" i="5"/>
  <c r="F66" i="2"/>
  <c r="O64" i="5"/>
  <c r="G103" i="5"/>
  <c r="H120" i="2"/>
  <c r="G64" i="2"/>
  <c r="G47" i="5" l="1"/>
  <c r="G61" i="2"/>
  <c r="F49" i="5"/>
  <c r="F82" i="2"/>
  <c r="H102" i="5"/>
  <c r="H121" i="2"/>
  <c r="P64" i="5"/>
  <c r="H64" i="2" l="1"/>
  <c r="H103" i="5"/>
  <c r="I120" i="2"/>
  <c r="G44" i="5"/>
  <c r="G66" i="2"/>
  <c r="I102" i="5" l="1"/>
  <c r="I121" i="2"/>
  <c r="G49" i="5"/>
  <c r="G82" i="2"/>
  <c r="H47" i="5"/>
  <c r="H61" i="2"/>
  <c r="H44" i="5" l="1"/>
  <c r="H66" i="2"/>
  <c r="J120" i="2"/>
  <c r="I64" i="2"/>
  <c r="I103" i="5"/>
  <c r="J102" i="5" l="1"/>
  <c r="J121" i="2"/>
  <c r="I61" i="2"/>
  <c r="I47" i="5"/>
  <c r="H49" i="5"/>
  <c r="H82" i="2"/>
  <c r="I44" i="5" l="1"/>
  <c r="I66" i="2"/>
  <c r="J64" i="2"/>
  <c r="K120" i="2"/>
  <c r="J103" i="5"/>
  <c r="I49" i="5" l="1"/>
  <c r="I82" i="2"/>
  <c r="K102" i="5"/>
  <c r="K121" i="2"/>
  <c r="J47" i="5"/>
  <c r="J61" i="2"/>
  <c r="J44" i="5" l="1"/>
  <c r="J66" i="2"/>
  <c r="K64" i="2"/>
  <c r="K103" i="5"/>
  <c r="L120" i="2"/>
  <c r="K61" i="2" l="1"/>
  <c r="K47" i="5"/>
  <c r="J49" i="5"/>
  <c r="J82" i="2"/>
  <c r="L102" i="5"/>
  <c r="L121" i="2"/>
  <c r="L103" i="5" l="1"/>
  <c r="M120" i="2"/>
  <c r="L64" i="2"/>
  <c r="K44" i="5"/>
  <c r="K66" i="2"/>
  <c r="L61" i="2" l="1"/>
  <c r="L47" i="5"/>
  <c r="M102" i="5"/>
  <c r="M121" i="2"/>
  <c r="K49" i="5"/>
  <c r="K82" i="2"/>
  <c r="M64" i="2" l="1"/>
  <c r="M103" i="5"/>
  <c r="N120" i="2"/>
  <c r="L44" i="5"/>
  <c r="L66" i="2"/>
  <c r="N102" i="5" l="1"/>
  <c r="N121" i="2"/>
  <c r="L49" i="5"/>
  <c r="L82" i="2"/>
  <c r="M47" i="5"/>
  <c r="M61" i="2"/>
  <c r="M44" i="5" l="1"/>
  <c r="M66" i="2"/>
  <c r="O120" i="2"/>
  <c r="N64" i="2"/>
  <c r="N103" i="5"/>
  <c r="N47" i="5" l="1"/>
  <c r="N61" i="2"/>
  <c r="O102" i="5"/>
  <c r="O121" i="2"/>
  <c r="M49" i="5"/>
  <c r="M82" i="2"/>
  <c r="N44" i="5" l="1"/>
  <c r="N66" i="2"/>
  <c r="O64" i="2"/>
  <c r="O103" i="5"/>
  <c r="P120" i="2"/>
  <c r="O47" i="5" l="1"/>
  <c r="O61" i="2"/>
  <c r="N49" i="5"/>
  <c r="N82" i="2"/>
  <c r="P102" i="5"/>
  <c r="P121" i="2"/>
  <c r="O44" i="5" l="1"/>
  <c r="O66" i="2"/>
  <c r="P103" i="5"/>
  <c r="P64" i="2"/>
  <c r="O49" i="5" l="1"/>
  <c r="O82" i="2"/>
  <c r="P61" i="2"/>
  <c r="P47" i="5"/>
  <c r="P44" i="5" l="1"/>
  <c r="P66" i="2"/>
  <c r="P49" i="5" l="1"/>
  <c r="P82" i="2"/>
  <c r="C217" i="5" l="1"/>
  <c r="C263" i="2"/>
  <c r="C213" i="2"/>
  <c r="C169" i="5" s="1"/>
  <c r="D213" i="2" l="1"/>
  <c r="D169" i="5" s="1"/>
  <c r="D262" i="2"/>
  <c r="C218" i="5"/>
  <c r="C181" i="5" s="1"/>
  <c r="D217" i="5" l="1"/>
  <c r="D263" i="2"/>
  <c r="E213" i="2"/>
  <c r="E169" i="5" s="1"/>
  <c r="F213" i="2" l="1"/>
  <c r="F169" i="5" s="1"/>
  <c r="E262" i="2"/>
  <c r="D218" i="5"/>
  <c r="D181" i="5" s="1"/>
  <c r="E217" i="5" l="1"/>
  <c r="E263" i="2"/>
  <c r="G213" i="2"/>
  <c r="G169" i="5" s="1"/>
  <c r="H213" i="2" l="1"/>
  <c r="H169" i="5" s="1"/>
  <c r="F262" i="2"/>
  <c r="E218" i="5"/>
  <c r="E181" i="5" s="1"/>
  <c r="F217" i="5" l="1"/>
  <c r="F263" i="2"/>
  <c r="I213" i="2"/>
  <c r="I169" i="5" s="1"/>
  <c r="J213" i="2" l="1"/>
  <c r="J169" i="5" s="1"/>
  <c r="K213" i="2"/>
  <c r="K169" i="5" s="1"/>
  <c r="G262" i="2"/>
  <c r="F218" i="5"/>
  <c r="F181" i="5" s="1"/>
  <c r="G217" i="5" l="1"/>
  <c r="G263" i="2"/>
  <c r="H262" i="2" l="1"/>
  <c r="G218" i="5"/>
  <c r="G181" i="5" s="1"/>
  <c r="H217" i="5" l="1"/>
  <c r="H263" i="2"/>
  <c r="I262" i="2" l="1"/>
  <c r="H218" i="5"/>
  <c r="H181" i="5" s="1"/>
  <c r="I217" i="5" l="1"/>
  <c r="I263" i="2"/>
  <c r="J262" i="2" l="1"/>
  <c r="I218" i="5"/>
  <c r="I181" i="5" s="1"/>
  <c r="J217" i="5" l="1"/>
  <c r="J263" i="2"/>
  <c r="K262" i="2" l="1"/>
  <c r="J218" i="5"/>
  <c r="J181" i="5" s="1"/>
  <c r="K217" i="5" l="1"/>
  <c r="K263" i="2"/>
  <c r="L262" i="2" l="1"/>
  <c r="K218" i="5"/>
  <c r="K181" i="5" s="1"/>
  <c r="L217" i="5" l="1"/>
  <c r="L263" i="2"/>
  <c r="M262" i="2" l="1"/>
  <c r="L218" i="5"/>
  <c r="L181" i="5" s="1"/>
  <c r="M217" i="5" l="1"/>
  <c r="M263" i="2"/>
  <c r="N262" i="2" l="1"/>
  <c r="M218" i="5"/>
  <c r="M181" i="5" s="1"/>
  <c r="N217" i="5" l="1"/>
  <c r="N263" i="2"/>
  <c r="O262" i="2" l="1"/>
  <c r="N218" i="5"/>
  <c r="N181" i="5" s="1"/>
  <c r="O217" i="5" l="1"/>
  <c r="O263" i="2"/>
  <c r="P262" i="2" l="1"/>
  <c r="O218" i="5"/>
  <c r="O181" i="5" s="1"/>
  <c r="P217" i="5" l="1"/>
  <c r="P263" i="2"/>
  <c r="P218" i="5" l="1"/>
  <c r="P181" i="5" s="1"/>
</calcChain>
</file>

<file path=xl/sharedStrings.xml><?xml version="1.0" encoding="utf-8"?>
<sst xmlns="http://schemas.openxmlformats.org/spreadsheetml/2006/main" count="542" uniqueCount="224">
  <si>
    <t>Dynamika realnego wzrostu płac</t>
  </si>
  <si>
    <t>Stopa dyskonta</t>
  </si>
  <si>
    <t>Rok</t>
  </si>
  <si>
    <t>Okres dyskonta</t>
  </si>
  <si>
    <t>Stopa podatku dochodowego</t>
  </si>
  <si>
    <t>Razem</t>
  </si>
  <si>
    <t>Wydatki kwalifikowane</t>
  </si>
  <si>
    <t>Wydatki kwalifikowane razem</t>
  </si>
  <si>
    <t>Wydatki niekwalifikowane</t>
  </si>
  <si>
    <t>Wydatki niekwalifikowane razem</t>
  </si>
  <si>
    <t>Zużycie materiałów i energii</t>
  </si>
  <si>
    <t>Usługi obce</t>
  </si>
  <si>
    <t>Podatki i opłaty</t>
  </si>
  <si>
    <t>Wynagrodzenia</t>
  </si>
  <si>
    <t>Ubezpieczenia i inne świadczenia</t>
  </si>
  <si>
    <t>Pozostałe koszty rodzajowe</t>
  </si>
  <si>
    <t>A. Przychody netto ze sprzedaży produktów, towarów i materiałów</t>
  </si>
  <si>
    <t>Wartość netto</t>
  </si>
  <si>
    <t>Nakłady odtworzeniowe</t>
  </si>
  <si>
    <t>B. Koszty działalności operacyjnej</t>
  </si>
  <si>
    <t>C. Zysk (strata) ze sprzedaży (A-B)</t>
  </si>
  <si>
    <t>D. Pozostałe przychody operacyjne</t>
  </si>
  <si>
    <t>E. Pozostałe koszty operacyjne</t>
  </si>
  <si>
    <t>F. Zysk (strata) z działalności operacyjnej (C+D-E)</t>
  </si>
  <si>
    <t>G. Przychody finansowe</t>
  </si>
  <si>
    <t>H. Koszty finansowe</t>
  </si>
  <si>
    <t>I. Zysk (strata) z działalności gospodarczej (F+G-H)</t>
  </si>
  <si>
    <t>J. Wynik zdarzeń nadzwyczajnych (zysk nadzwyczajny - straty nadzwyczajne)</t>
  </si>
  <si>
    <t>K. Zysk (strata) brutto (I+/-J)</t>
  </si>
  <si>
    <t>L. Obowiązkowe obciążenie zysku (w tym: podatek dochodowy)</t>
  </si>
  <si>
    <t>M. Zysk (strata) netto (K-L)</t>
  </si>
  <si>
    <t>A. Aktywa trwałe</t>
  </si>
  <si>
    <t>I. Wartości niematerialne i prawne</t>
  </si>
  <si>
    <t>II. Rzeczowe aktywa trwałe</t>
  </si>
  <si>
    <t>III. Należności długoterminowe</t>
  </si>
  <si>
    <t>IV. Inwestycje długoterminowe</t>
  </si>
  <si>
    <t>V. Długoterminowe rozliczenia międzyokresowe</t>
  </si>
  <si>
    <t>B. Aktywa obrotowe</t>
  </si>
  <si>
    <t>I. Zapasy</t>
  </si>
  <si>
    <t>II. Należności krótkoterminowe</t>
  </si>
  <si>
    <t>III. Inwestycje krótkoterminowe</t>
  </si>
  <si>
    <t>IV. Krótkoterminowe rozliczenia międzyokresowe</t>
  </si>
  <si>
    <t>Aktywa razem</t>
  </si>
  <si>
    <t>A. Kapitał (fundusz) własny</t>
  </si>
  <si>
    <t>I. Kapitał podstawowy</t>
  </si>
  <si>
    <t>II. Należne wpłaty na kapitał podstawowy</t>
  </si>
  <si>
    <t>IV. Kapitał z aktualizacji wyceny</t>
  </si>
  <si>
    <t>V. Pozostałe kapitały rezerwowe</t>
  </si>
  <si>
    <t>VI. Zysk (strata) z lat ubiegłych</t>
  </si>
  <si>
    <t>VII. Zysk (strata) netto</t>
  </si>
  <si>
    <t>VIII. Odpisy z zysku netto w ciągu roku</t>
  </si>
  <si>
    <t>B. Zobowiązania i rezerwy na zobowiązania</t>
  </si>
  <si>
    <t>I. Rezerwy na zobowiązania</t>
  </si>
  <si>
    <t>II. Zobowiązania długoterminowe</t>
  </si>
  <si>
    <t>III. Zobowiązania krótkoterminowe</t>
  </si>
  <si>
    <t>IV. Rozliczenia międzyokresowe</t>
  </si>
  <si>
    <t>Pasywa razem</t>
  </si>
  <si>
    <t>A. Przepływy z działalności operacyjnej</t>
  </si>
  <si>
    <t>I. Zysk (strata) netto</t>
  </si>
  <si>
    <t>II. Korekty razem</t>
  </si>
  <si>
    <t>1. Amortyzacja</t>
  </si>
  <si>
    <t>2. Zmiana stanu zapasów</t>
  </si>
  <si>
    <t>3. Zmiana stanu należności</t>
  </si>
  <si>
    <t>4. Zmiana stanu zobowiązań krótkoterminowych z wyjątkiem pożyczek i kredytów</t>
  </si>
  <si>
    <t>5. Inne korekty</t>
  </si>
  <si>
    <t>III. Przepływy netto z działalności operacyjnej (I+/-II)</t>
  </si>
  <si>
    <t>B. Przepływy z działalności inwestycyjnej</t>
  </si>
  <si>
    <t>I. Wpływy</t>
  </si>
  <si>
    <t>1. Zbycie aktywów trwałych</t>
  </si>
  <si>
    <t>2. Dywidendy, udziały w zyskach, odsetki</t>
  </si>
  <si>
    <t>3. Spłata udzielonych pożyczek długoterminowych</t>
  </si>
  <si>
    <t>II. Wydatki</t>
  </si>
  <si>
    <t>1. Nabycie aktywów trwałych</t>
  </si>
  <si>
    <t>2. Udzielone pożyczki długoterminowe</t>
  </si>
  <si>
    <t>III. Przepływy netto z działalności inwestycyjnej (I-II)</t>
  </si>
  <si>
    <t>C. Przepływy z działalności finansowej</t>
  </si>
  <si>
    <t>1. Wpływy z wydania udziałów (emisji akcji) i dopłat do kapitału</t>
  </si>
  <si>
    <t>2. Kredyty i pożyczki</t>
  </si>
  <si>
    <t>3. Emisja dłużnych papierów wartościowych</t>
  </si>
  <si>
    <t>1. Nabycie udziałów (akcji) własnych</t>
  </si>
  <si>
    <t>2. Dywidendy, wypłaty na rzecz właścicieli</t>
  </si>
  <si>
    <t>3. Spłaty kredytów i pożyczek</t>
  </si>
  <si>
    <t>4. Wykup dłużnych papierów wartościowych</t>
  </si>
  <si>
    <t>5. Płatności z tytułu leasingu finansowego</t>
  </si>
  <si>
    <t>6. Odsetki</t>
  </si>
  <si>
    <t>III. Przepływy netto z działalności finansowej (I-II)</t>
  </si>
  <si>
    <t>D. Przepływy pieniężne netto razem (A.III +/- B.III +/- C.III)</t>
  </si>
  <si>
    <t>E. Środki pieniężne na początek okresu</t>
  </si>
  <si>
    <t>F. Środki pieniężne na koniec okresu (E+/-D)</t>
  </si>
  <si>
    <t>Wkład własny</t>
  </si>
  <si>
    <t>Inne</t>
  </si>
  <si>
    <t>Przychody</t>
  </si>
  <si>
    <t>Wartość rezydualna</t>
  </si>
  <si>
    <t>Wpływy razem</t>
  </si>
  <si>
    <t>Koszty operacyjne</t>
  </si>
  <si>
    <t>Wydatki razem</t>
  </si>
  <si>
    <t>Przepływy netto</t>
  </si>
  <si>
    <t>Współczynnik dyskontowy</t>
  </si>
  <si>
    <t>Zdyskontowane przepływy netto</t>
  </si>
  <si>
    <t>FNPV/C</t>
  </si>
  <si>
    <t>FRR/C</t>
  </si>
  <si>
    <t>Spłata pożyczek (wraz z odsetkami)</t>
  </si>
  <si>
    <t>Podatki</t>
  </si>
  <si>
    <t>Skumulowane przepływy pieniężne netto</t>
  </si>
  <si>
    <t>Przepływy pieniężne netto</t>
  </si>
  <si>
    <t>4. Inne wpływy finansowe</t>
  </si>
  <si>
    <t>Wydatki całkowite brutto</t>
  </si>
  <si>
    <t>Wydatki całkowite netto</t>
  </si>
  <si>
    <t>VAT całkowity</t>
  </si>
  <si>
    <t>Nakłady inwestycyjne - brutto</t>
  </si>
  <si>
    <t>Nakłady inwestycyjne - netto</t>
  </si>
  <si>
    <t>Nakłady inwestycyjne - VAT</t>
  </si>
  <si>
    <t>Przychody ze sprzedaży</t>
  </si>
  <si>
    <t>Scenariusz bez projektu</t>
  </si>
  <si>
    <t>Projekt - zmiany w wyniku realizacji projektu UE</t>
  </si>
  <si>
    <t>Wariant inwestycyjny</t>
  </si>
  <si>
    <t>III. Kapitał zapasowy</t>
  </si>
  <si>
    <t>1. Założenia</t>
  </si>
  <si>
    <t>Nakłady inwestycyjne</t>
  </si>
  <si>
    <t>NIE DOTYCZY</t>
  </si>
  <si>
    <t>%</t>
  </si>
  <si>
    <t>Budżet JST</t>
  </si>
  <si>
    <t>Środki prywatne</t>
  </si>
  <si>
    <t>3. Poziom dofinansowania UE</t>
  </si>
  <si>
    <t>10. Źródła finansowania projektu</t>
  </si>
  <si>
    <t>11. Ocena finansowej opłacalności inwestycji - FNPV/C i FRR/C</t>
  </si>
  <si>
    <t>8. Zapotrzebowanie na kapitał obrotowy netto w okresie inwestycyjnym (*tylko w uzasadnionych przypadkach, np. w przypadku konieczności zwiększenia poziomu zapasów w związku z realizowaną inwestycją)</t>
  </si>
  <si>
    <t>12. Trwałość finansowa projektu</t>
  </si>
  <si>
    <t>Wydatki całkowite</t>
  </si>
  <si>
    <t xml:space="preserve">Dofinansowanie </t>
  </si>
  <si>
    <t>4. Koszty operacyjne Projekt</t>
  </si>
  <si>
    <t>5. Przychody operacyjne Projekt</t>
  </si>
  <si>
    <t>6. Pozostałe założenia</t>
  </si>
  <si>
    <t>1. Popyt i cena jednostkowa - Projekt</t>
  </si>
  <si>
    <t xml:space="preserve">Projekt </t>
  </si>
  <si>
    <t>2. Przychody operacyjne Projekt</t>
  </si>
  <si>
    <t>3. Koszty operacyjne Projekt</t>
  </si>
  <si>
    <t>Projekt</t>
  </si>
  <si>
    <t>4. Plan amortyzacji Projekt</t>
  </si>
  <si>
    <t>5. Rachunek zysków i strat Projekt</t>
  </si>
  <si>
    <t>7. Rachunek przepływów pieniężnych Projekt</t>
  </si>
  <si>
    <t>1. Przychody operacyjne Projekt</t>
  </si>
  <si>
    <t>3. Rachunek zysków i strat Projekt</t>
  </si>
  <si>
    <t>4. Bilans Projekt</t>
  </si>
  <si>
    <t>6. Bilans  Projekt</t>
  </si>
  <si>
    <t>2. Koszty operacyjne Projekt</t>
  </si>
  <si>
    <t>9. Określenie wartości dofinansowania - tabele obligatoryjne</t>
  </si>
  <si>
    <t>13. Trwałość finansowa Wnioskodawcy z projektem</t>
  </si>
  <si>
    <t>Wyszczególnienie</t>
  </si>
  <si>
    <t xml:space="preserve">Dochody ogółem </t>
  </si>
  <si>
    <t>dochody bieżące</t>
  </si>
  <si>
    <t>dochody majątkowe</t>
  </si>
  <si>
    <t>w tym ze sprzedaży majątku</t>
  </si>
  <si>
    <t>Wydatki ogółem</t>
  </si>
  <si>
    <t>Wydatki bieżące razem</t>
  </si>
  <si>
    <t>Wydatki bieżące (bez odsetek i prowizji od: kredytów i pożyczek oraz wyemitowanych papierów wartościowych)</t>
  </si>
  <si>
    <t>wydatki bieżące na obsługę długu (w tym z tytułu gwarancji i poręczeń)</t>
  </si>
  <si>
    <t xml:space="preserve">Wydatki majątkowe </t>
  </si>
  <si>
    <t xml:space="preserve">Wynik budżetu </t>
  </si>
  <si>
    <t>Dochody bieżące - wydatki bieżące</t>
  </si>
  <si>
    <t>Kwota długu na koniec roku</t>
  </si>
  <si>
    <t>Spłata i obsługa długu, w tym:</t>
  </si>
  <si>
    <t>Spłaty rat kapitałowych kredytów i pożyczek oraz wykup papierów wartościowych</t>
  </si>
  <si>
    <t>Wskaźniki długu oraz spłaty długu do dochodów wynikające z poprzedniej ustawy o finansach publicznych</t>
  </si>
  <si>
    <t>Kwota długu na koniec roku do dochodów ogółem</t>
  </si>
  <si>
    <t>Kwota spłaty i obsługi długu do dochodów ogółem</t>
  </si>
  <si>
    <t>Wskaźnik spłaty z art.. 243 ustawy o finansach publicznych</t>
  </si>
  <si>
    <t>Maksymalny dopuszczalny wskaźnik spłaty z art. 243 ufp</t>
  </si>
  <si>
    <t>Poziom dofinansowania dla projektu</t>
  </si>
  <si>
    <t>Maksymalny poziom dofinansowania projektu</t>
  </si>
  <si>
    <t>7. Sytuacja finansowa Wnioskodawcy z Projektem</t>
  </si>
  <si>
    <t xml:space="preserve">Cena jednostkowa </t>
  </si>
  <si>
    <t>W wyniku realizacji Projektu nie przewiduje się zmian w tym rodzaju kosztów.</t>
  </si>
  <si>
    <t xml:space="preserve">Relacja planowanej łącznej kwoty spłaty zobowiązań do dochodów  </t>
  </si>
  <si>
    <t xml:space="preserve">Spełnienie wskaźnika spłaty z art.. 243 ufp po uwzględnieniu art.. 244 upf </t>
  </si>
  <si>
    <t>Przychody projekt</t>
  </si>
  <si>
    <t>PKB</t>
  </si>
  <si>
    <t>Stopa inflacji</t>
  </si>
  <si>
    <t>Stopa bezrobocia</t>
  </si>
  <si>
    <t>EUR/PLN</t>
  </si>
  <si>
    <t>Prognozowany popyt</t>
  </si>
  <si>
    <t xml:space="preserve">Przychody kredyt, pożyczki, emisja papierów wartościowych m.in. na pokrycie deficytu, inne środki,  Wolne środki, o których mowa w art. 217 ust.2 pkt 6 ustawy </t>
  </si>
  <si>
    <t xml:space="preserve">Wynik budżetu po uwzględnieniu przychodów m.in. kredyty, pożyczki, Wolne środki, o których mowa w art. 217 ust.2 pkt 6 ustawy </t>
  </si>
  <si>
    <t>Stawka amortyzacji - nakłady odtworzeniowe</t>
  </si>
  <si>
    <t>Rachunek przepływów pieniężnych Wnioskodawcy z Projektem</t>
  </si>
  <si>
    <t>Stawka amortyzacji - dla projektu</t>
  </si>
  <si>
    <t>Nakłady inwestycyjne - dla projektu</t>
  </si>
  <si>
    <t>Amortyzacja od nakładów inwestycyjnych - dla projektu</t>
  </si>
  <si>
    <t>2. Nakłady inwestycyjne na realizację projektu</t>
  </si>
  <si>
    <t>Nakłady w przyjętym okresie odniesienia do analizy finansowej</t>
  </si>
  <si>
    <t>Nakłady odtworzeniowe - dla projektu</t>
  </si>
  <si>
    <t>Amortyzacja od nakładów odtworzeniowych - dla projektu</t>
  </si>
  <si>
    <t>5. Rachunek przepływów pieniężnych Projekt</t>
  </si>
  <si>
    <t>6. Zapotrzebowanie na kapitał obrotowy netto w okresie inwestycyjnym (*tylko w uzasadnionych przypadkach, np. w przypadku konieczności zwiększenia poziomu zapasów w związku z realizowaną inwestycją)</t>
  </si>
  <si>
    <t xml:space="preserve">7. Określenie wartości dofinansowania </t>
  </si>
  <si>
    <t>8. Źródła finansowania projektu</t>
  </si>
  <si>
    <t>9. Ocena finansowej opłacalności inwestycji - FNPV/C i FRR/C</t>
  </si>
  <si>
    <t>11. Trwałość finansowa projektu</t>
  </si>
  <si>
    <t>12. Trwałość finansowa wnioskodawcy z projektem</t>
  </si>
  <si>
    <t>Stan środków na początku okresu</t>
  </si>
  <si>
    <t>Dana makroekonomicznych zawartych w wytycznych Ministra Finansów z dnia 3 października 2022 r. dotyczących stosowania jednolitych wskaźników makroekonomicznych będących podstawą oszacowania skutków finansowych projektowanych ustaw.</t>
  </si>
  <si>
    <t>FNPV/K</t>
  </si>
  <si>
    <t>FRR/K</t>
  </si>
  <si>
    <t>Zielone obszary miejskie</t>
  </si>
  <si>
    <t>Kształtowanie świadomości ekologicznej, w tym w zakresie efektywności energetycznej i OZE</t>
  </si>
  <si>
    <t xml:space="preserve">Integracja społeczna </t>
  </si>
  <si>
    <t>Zrównoważona mobilność miejska</t>
  </si>
  <si>
    <t>Edukacja gospodarki wodno-ściekowej</t>
  </si>
  <si>
    <t xml:space="preserve">Działania w zakresie obrony cywilnej </t>
  </si>
  <si>
    <t>Budowa Centrum badawczo – dydaktycznego</t>
  </si>
  <si>
    <t>Rewitalizacja Parku Jakuba Wagi</t>
  </si>
  <si>
    <t xml:space="preserve">Tworzenie przestrzeni do integracji </t>
  </si>
  <si>
    <t>Poprawa dostępności infrastruktury drogowej dla transportu zbiorowego i w sytuacjach kryzysowych</t>
  </si>
  <si>
    <t>Program rozwoju kanalizacji deszczowej</t>
  </si>
  <si>
    <t>Dofinansowanie</t>
  </si>
  <si>
    <t>Wartość</t>
  </si>
  <si>
    <t>Ilość miesięcy</t>
  </si>
  <si>
    <t>Rozwój infrastruktury miejsc edukacji ekologicznej</t>
  </si>
  <si>
    <t>% od nakładów inwestycyjnych</t>
  </si>
  <si>
    <t>Wartość kosztów operacyjnych</t>
  </si>
  <si>
    <t>Zużycia materiałów i energii</t>
  </si>
  <si>
    <t>W ramach EKOwieża – Centrum Edukacji Ekologicznej w Łomży przewidziano przychody, które będą pokrywac koszty utrzymania.</t>
  </si>
  <si>
    <t>Edukacja gospodarki odpadami</t>
  </si>
  <si>
    <t>Termomodernizacja budynków użyteczności publicznej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</si>
</sst>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\ [$€-1]_-;\-* #,##0.00\ [$€-1]_-;_-* &quot;-&quot;??\ [$€-1]_-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8"/>
      <name val="Calibri"/>
      <family val="2"/>
      <scheme val="minor"/>
    </font>
    <font>
      <sz val="11"/>
      <color indexed="8"/>
      <name val="Czcionka tekstu podstawowego"/>
      <family val="2"/>
      <charset val="238"/>
    </font>
    <font>
      <sz val="10"/>
      <color rgb="FF000000"/>
      <name val="Times New Roman"/>
      <family val="1"/>
      <charset val="238"/>
    </font>
    <font>
      <sz val="11"/>
      <color theme="1"/>
      <name val="Cambria"/>
      <family val="2"/>
      <charset val="238"/>
      <scheme val="maj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1">
    <xf numFmtId="0" fontId="0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3" fillId="0" borderId="0"/>
    <xf numFmtId="0" fontId="14" fillId="0" borderId="0" applyNumberFormat="0" applyFont="0" applyFill="0" applyBorder="0" applyAlignment="0" applyProtection="0"/>
    <xf numFmtId="0" fontId="15" fillId="0" borderId="0"/>
    <xf numFmtId="164" fontId="15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4" fillId="0" borderId="0"/>
    <xf numFmtId="0" fontId="2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3" fontId="14" fillId="0" borderId="0" applyFont="0" applyFill="0" applyBorder="0" applyAlignment="0" applyProtection="0"/>
    <xf numFmtId="0" fontId="14" fillId="0" borderId="0"/>
    <xf numFmtId="0" fontId="14" fillId="0" borderId="0"/>
    <xf numFmtId="0" fontId="17" fillId="0" borderId="0"/>
    <xf numFmtId="0" fontId="1" fillId="0" borderId="0"/>
    <xf numFmtId="0" fontId="18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9" fontId="14" fillId="0" borderId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8">
    <xf numFmtId="0" fontId="0" fillId="0" borderId="0" xfId="0"/>
    <xf numFmtId="4" fontId="5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wrapText="1"/>
    </xf>
    <xf numFmtId="0" fontId="6" fillId="2" borderId="0" xfId="0" applyFont="1" applyFill="1"/>
    <xf numFmtId="0" fontId="7" fillId="2" borderId="0" xfId="0" applyFont="1" applyFill="1"/>
    <xf numFmtId="0" fontId="7" fillId="4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wrapText="1"/>
    </xf>
    <xf numFmtId="4" fontId="7" fillId="2" borderId="1" xfId="0" applyNumberFormat="1" applyFont="1" applyFill="1" applyBorder="1" applyAlignment="1">
      <alignment horizontal="center" vertical="center"/>
    </xf>
    <xf numFmtId="4" fontId="6" fillId="2" borderId="0" xfId="0" applyNumberFormat="1" applyFont="1" applyFill="1"/>
    <xf numFmtId="0" fontId="6" fillId="2" borderId="1" xfId="0" applyFont="1" applyFill="1" applyBorder="1"/>
    <xf numFmtId="4" fontId="6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/>
    <xf numFmtId="0" fontId="7" fillId="4" borderId="1" xfId="0" applyFont="1" applyFill="1" applyBorder="1" applyAlignment="1">
      <alignment wrapText="1"/>
    </xf>
    <xf numFmtId="10" fontId="7" fillId="4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wrapText="1"/>
    </xf>
    <xf numFmtId="4" fontId="6" fillId="0" borderId="1" xfId="0" applyNumberFormat="1" applyFont="1" applyBorder="1" applyAlignment="1">
      <alignment horizontal="center" vertical="center"/>
    </xf>
    <xf numFmtId="0" fontId="7" fillId="4" borderId="1" xfId="0" applyFont="1" applyFill="1" applyBorder="1" applyAlignment="1">
      <alignment vertical="center" wrapText="1"/>
    </xf>
    <xf numFmtId="0" fontId="7" fillId="3" borderId="1" xfId="0" quotePrefix="1" applyFont="1" applyFill="1" applyBorder="1" applyAlignment="1">
      <alignment wrapText="1"/>
    </xf>
    <xf numFmtId="4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wrapText="1"/>
    </xf>
    <xf numFmtId="0" fontId="8" fillId="2" borderId="0" xfId="0" applyFont="1" applyFill="1"/>
    <xf numFmtId="0" fontId="7" fillId="9" borderId="1" xfId="0" applyFont="1" applyFill="1" applyBorder="1" applyAlignment="1">
      <alignment vertical="center" wrapText="1"/>
    </xf>
    <xf numFmtId="10" fontId="7" fillId="9" borderId="1" xfId="1" applyNumberFormat="1" applyFont="1" applyFill="1" applyBorder="1" applyAlignment="1">
      <alignment horizontal="center" vertical="center"/>
    </xf>
    <xf numFmtId="0" fontId="7" fillId="8" borderId="1" xfId="0" applyFont="1" applyFill="1" applyBorder="1" applyAlignment="1">
      <alignment vertical="center" wrapText="1"/>
    </xf>
    <xf numFmtId="4" fontId="7" fillId="8" borderId="1" xfId="1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center" vertical="center"/>
    </xf>
    <xf numFmtId="10" fontId="6" fillId="2" borderId="1" xfId="1" applyNumberFormat="1" applyFont="1" applyFill="1" applyBorder="1" applyAlignment="1">
      <alignment horizontal="center" vertical="center"/>
    </xf>
    <xf numFmtId="10" fontId="7" fillId="2" borderId="1" xfId="1" applyNumberFormat="1" applyFont="1" applyFill="1" applyBorder="1" applyAlignment="1">
      <alignment horizontal="center" vertical="center"/>
    </xf>
    <xf numFmtId="0" fontId="7" fillId="4" borderId="1" xfId="0" applyFont="1" applyFill="1" applyBorder="1"/>
    <xf numFmtId="10" fontId="7" fillId="4" borderId="1" xfId="1" applyNumberFormat="1" applyFont="1" applyFill="1" applyBorder="1" applyAlignment="1">
      <alignment horizontal="center" vertical="center"/>
    </xf>
    <xf numFmtId="0" fontId="7" fillId="5" borderId="1" xfId="0" applyFont="1" applyFill="1" applyBorder="1"/>
    <xf numFmtId="4" fontId="7" fillId="5" borderId="1" xfId="0" applyNumberFormat="1" applyFont="1" applyFill="1" applyBorder="1" applyAlignment="1">
      <alignment horizontal="center" vertical="center"/>
    </xf>
    <xf numFmtId="10" fontId="7" fillId="5" borderId="1" xfId="1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wrapText="1"/>
    </xf>
    <xf numFmtId="0" fontId="6" fillId="10" borderId="1" xfId="0" applyFont="1" applyFill="1" applyBorder="1" applyAlignment="1">
      <alignment wrapText="1"/>
    </xf>
    <xf numFmtId="4" fontId="6" fillId="10" borderId="1" xfId="0" applyNumberFormat="1" applyFont="1" applyFill="1" applyBorder="1"/>
    <xf numFmtId="0" fontId="6" fillId="0" borderId="1" xfId="0" applyFont="1" applyBorder="1" applyAlignment="1">
      <alignment wrapText="1"/>
    </xf>
    <xf numFmtId="4" fontId="6" fillId="0" borderId="1" xfId="0" applyNumberFormat="1" applyFont="1" applyBorder="1"/>
    <xf numFmtId="4" fontId="6" fillId="0" borderId="1" xfId="0" quotePrefix="1" applyNumberFormat="1" applyFont="1" applyBorder="1"/>
    <xf numFmtId="0" fontId="9" fillId="0" borderId="1" xfId="0" applyFont="1" applyBorder="1" applyAlignment="1">
      <alignment wrapText="1"/>
    </xf>
    <xf numFmtId="4" fontId="9" fillId="0" borderId="1" xfId="0" applyNumberFormat="1" applyFont="1" applyBorder="1"/>
    <xf numFmtId="0" fontId="6" fillId="10" borderId="1" xfId="0" applyFont="1" applyFill="1" applyBorder="1"/>
    <xf numFmtId="10" fontId="6" fillId="0" borderId="1" xfId="1" applyNumberFormat="1" applyFont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10" fontId="6" fillId="2" borderId="0" xfId="1" applyNumberFormat="1" applyFont="1" applyFill="1"/>
    <xf numFmtId="0" fontId="6" fillId="2" borderId="0" xfId="0" applyFont="1" applyFill="1" applyAlignment="1">
      <alignment wrapText="1"/>
    </xf>
    <xf numFmtId="4" fontId="6" fillId="2" borderId="0" xfId="1" applyNumberFormat="1" applyFont="1" applyFill="1" applyAlignment="1">
      <alignment horizontal="center" vertical="center"/>
    </xf>
    <xf numFmtId="0" fontId="6" fillId="5" borderId="3" xfId="0" applyFont="1" applyFill="1" applyBorder="1"/>
    <xf numFmtId="0" fontId="6" fillId="5" borderId="4" xfId="0" applyFont="1" applyFill="1" applyBorder="1"/>
    <xf numFmtId="164" fontId="6" fillId="2" borderId="0" xfId="2" applyFont="1" applyFill="1"/>
    <xf numFmtId="0" fontId="7" fillId="3" borderId="1" xfId="0" applyFont="1" applyFill="1" applyBorder="1" applyAlignment="1">
      <alignment horizontal="center" vertical="center" wrapText="1"/>
    </xf>
    <xf numFmtId="10" fontId="6" fillId="2" borderId="0" xfId="0" applyNumberFormat="1" applyFont="1" applyFill="1"/>
    <xf numFmtId="4" fontId="12" fillId="2" borderId="1" xfId="0" applyNumberFormat="1" applyFont="1" applyFill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vertical="center" wrapText="1"/>
    </xf>
    <xf numFmtId="164" fontId="6" fillId="0" borderId="0" xfId="2" applyFont="1" applyAlignment="1">
      <alignment vertical="center" wrapText="1"/>
    </xf>
    <xf numFmtId="0" fontId="6" fillId="0" borderId="0" xfId="0" applyFont="1"/>
    <xf numFmtId="4" fontId="6" fillId="0" borderId="0" xfId="0" applyNumberFormat="1" applyFont="1" applyAlignment="1">
      <alignment horizontal="center" vertical="center" wrapText="1"/>
    </xf>
    <xf numFmtId="10" fontId="6" fillId="2" borderId="0" xfId="1" applyNumberFormat="1" applyFont="1" applyFill="1" applyAlignment="1">
      <alignment wrapText="1"/>
    </xf>
    <xf numFmtId="164" fontId="10" fillId="2" borderId="0" xfId="2" applyFont="1" applyFill="1" applyAlignment="1">
      <alignment wrapText="1"/>
    </xf>
    <xf numFmtId="4" fontId="6" fillId="2" borderId="0" xfId="0" applyNumberFormat="1" applyFont="1" applyFill="1" applyAlignment="1">
      <alignment horizontal="center" vertical="center"/>
    </xf>
    <xf numFmtId="10" fontId="6" fillId="2" borderId="1" xfId="1" applyNumberFormat="1" applyFont="1" applyFill="1" applyBorder="1" applyAlignment="1">
      <alignment vertical="center"/>
    </xf>
    <xf numFmtId="10" fontId="6" fillId="2" borderId="0" xfId="1" applyNumberFormat="1" applyFont="1" applyFill="1" applyAlignment="1">
      <alignment vertical="center"/>
    </xf>
    <xf numFmtId="0" fontId="6" fillId="10" borderId="1" xfId="0" applyFont="1" applyFill="1" applyBorder="1" applyAlignment="1">
      <alignment vertical="center" wrapText="1"/>
    </xf>
    <xf numFmtId="4" fontId="6" fillId="10" borderId="1" xfId="0" applyNumberFormat="1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4" fontId="11" fillId="0" borderId="1" xfId="0" applyNumberFormat="1" applyFont="1" applyBorder="1" applyAlignment="1">
      <alignment horizontal="center" vertical="center"/>
    </xf>
    <xf numFmtId="0" fontId="7" fillId="6" borderId="1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4" fontId="7" fillId="0" borderId="1" xfId="0" applyNumberFormat="1" applyFont="1" applyBorder="1" applyAlignment="1">
      <alignment horizontal="center"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4" fontId="6" fillId="7" borderId="0" xfId="0" applyNumberFormat="1" applyFont="1" applyFill="1"/>
    <xf numFmtId="164" fontId="7" fillId="8" borderId="1" xfId="2" applyFont="1" applyFill="1" applyBorder="1" applyAlignment="1">
      <alignment horizontal="center" vertical="center"/>
    </xf>
    <xf numFmtId="4" fontId="6" fillId="0" borderId="1" xfId="0" quotePrefix="1" applyNumberFormat="1" applyFont="1" applyBorder="1" applyAlignment="1">
      <alignment vertical="center"/>
    </xf>
    <xf numFmtId="0" fontId="6" fillId="10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16" fillId="2" borderId="0" xfId="0" applyFont="1" applyFill="1"/>
    <xf numFmtId="14" fontId="6" fillId="2" borderId="0" xfId="0" applyNumberFormat="1" applyFont="1" applyFill="1"/>
    <xf numFmtId="164" fontId="6" fillId="2" borderId="0" xfId="0" applyNumberFormat="1" applyFont="1" applyFill="1"/>
    <xf numFmtId="4" fontId="6" fillId="0" borderId="1" xfId="0" applyNumberFormat="1" applyFont="1" applyBorder="1" applyAlignment="1">
      <alignment vertical="center"/>
    </xf>
    <xf numFmtId="0" fontId="6" fillId="5" borderId="2" xfId="0" applyFont="1" applyFill="1" applyBorder="1"/>
    <xf numFmtId="0" fontId="6" fillId="0" borderId="1" xfId="0" applyFont="1" applyBorder="1" applyAlignment="1">
      <alignment vertical="center"/>
    </xf>
    <xf numFmtId="0" fontId="7" fillId="3" borderId="1" xfId="0" applyFont="1" applyFill="1" applyBorder="1" applyAlignment="1">
      <alignment horizontal="left" vertical="center"/>
    </xf>
    <xf numFmtId="0" fontId="6" fillId="3" borderId="1" xfId="0" applyFont="1" applyFill="1" applyBorder="1"/>
    <xf numFmtId="0" fontId="7" fillId="3" borderId="1" xfId="0" applyFont="1" applyFill="1" applyBorder="1"/>
    <xf numFmtId="0" fontId="6" fillId="7" borderId="1" xfId="0" applyFont="1" applyFill="1" applyBorder="1"/>
    <xf numFmtId="164" fontId="12" fillId="2" borderId="1" xfId="2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164" fontId="12" fillId="2" borderId="0" xfId="2" applyFont="1" applyFill="1" applyAlignment="1"/>
    <xf numFmtId="164" fontId="10" fillId="2" borderId="0" xfId="2" applyFont="1" applyFill="1" applyAlignment="1"/>
    <xf numFmtId="0" fontId="10" fillId="7" borderId="1" xfId="0" applyFont="1" applyFill="1" applyBorder="1"/>
    <xf numFmtId="0" fontId="12" fillId="7" borderId="1" xfId="0" applyFont="1" applyFill="1" applyBorder="1"/>
    <xf numFmtId="10" fontId="6" fillId="2" borderId="0" xfId="1" applyNumberFormat="1" applyFont="1" applyFill="1" applyAlignment="1"/>
    <xf numFmtId="0" fontId="6" fillId="0" borderId="1" xfId="0" applyFont="1" applyBorder="1"/>
    <xf numFmtId="0" fontId="6" fillId="4" borderId="1" xfId="0" applyFont="1" applyFill="1" applyBorder="1" applyAlignment="1">
      <alignment vertical="center"/>
    </xf>
    <xf numFmtId="0" fontId="6" fillId="4" borderId="1" xfId="0" applyFont="1" applyFill="1" applyBorder="1"/>
    <xf numFmtId="0" fontId="13" fillId="0" borderId="1" xfId="0" applyFont="1" applyBorder="1" applyAlignment="1">
      <alignment vertical="center"/>
    </xf>
    <xf numFmtId="4" fontId="12" fillId="0" borderId="1" xfId="0" applyNumberFormat="1" applyFont="1" applyBorder="1" applyAlignment="1">
      <alignment horizontal="center" vertical="center"/>
    </xf>
    <xf numFmtId="164" fontId="6" fillId="0" borderId="1" xfId="2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2" borderId="0" xfId="0" applyFont="1" applyFill="1" applyAlignment="1">
      <alignment horizontal="center" vertical="center"/>
    </xf>
    <xf numFmtId="164" fontId="6" fillId="2" borderId="0" xfId="2" applyFont="1" applyFill="1" applyAlignment="1">
      <alignment vertical="center"/>
    </xf>
    <xf numFmtId="164" fontId="6" fillId="2" borderId="0" xfId="0" applyNumberFormat="1" applyFont="1" applyFill="1" applyAlignment="1">
      <alignment vertical="center"/>
    </xf>
    <xf numFmtId="9" fontId="6" fillId="2" borderId="1" xfId="1" applyFont="1" applyFill="1" applyBorder="1"/>
    <xf numFmtId="164" fontId="6" fillId="2" borderId="1" xfId="2" applyFont="1" applyFill="1" applyBorder="1"/>
    <xf numFmtId="0" fontId="7" fillId="2" borderId="0" xfId="0" applyFont="1" applyFill="1" applyAlignment="1">
      <alignment horizontal="left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</cellXfs>
  <cellStyles count="41">
    <cellStyle name="Dziesiętny" xfId="2" builtinId="3"/>
    <cellStyle name="Dziesiętny 2" xfId="7" xr:uid="{00000000-0005-0000-0000-000001000000}"/>
    <cellStyle name="Dziesiętny 2 2" xfId="14" xr:uid="{00000000-0005-0000-0000-000002000000}"/>
    <cellStyle name="Dziesiętny 3" xfId="6" xr:uid="{00000000-0005-0000-0000-000003000000}"/>
    <cellStyle name="Dziesiętny 5" xfId="15" xr:uid="{00000000-0005-0000-0000-000004000000}"/>
    <cellStyle name="Euro" xfId="8" xr:uid="{00000000-0005-0000-0000-000005000000}"/>
    <cellStyle name="Normalny" xfId="0" builtinId="0"/>
    <cellStyle name="Normalny 2" xfId="3" xr:uid="{00000000-0005-0000-0000-000007000000}"/>
    <cellStyle name="Normalny 2 2" xfId="9" xr:uid="{00000000-0005-0000-0000-000008000000}"/>
    <cellStyle name="Normalny 2 2 2" xfId="18" xr:uid="{00000000-0005-0000-0000-000009000000}"/>
    <cellStyle name="Normalny 2 2 3" xfId="17" xr:uid="{00000000-0005-0000-0000-00000A000000}"/>
    <cellStyle name="Normalny 2 3" xfId="16" xr:uid="{00000000-0005-0000-0000-00000B000000}"/>
    <cellStyle name="Normalny 3" xfId="4" xr:uid="{00000000-0005-0000-0000-00000C000000}"/>
    <cellStyle name="Normalny 3 2" xfId="10" xr:uid="{00000000-0005-0000-0000-00000D000000}"/>
    <cellStyle name="Normalny 3 2 2" xfId="20" xr:uid="{00000000-0005-0000-0000-00000E000000}"/>
    <cellStyle name="Normalny 3 3" xfId="21" xr:uid="{00000000-0005-0000-0000-00000F000000}"/>
    <cellStyle name="Normalny 3 4" xfId="19" xr:uid="{00000000-0005-0000-0000-000010000000}"/>
    <cellStyle name="Normalny 4" xfId="5" xr:uid="{00000000-0005-0000-0000-000011000000}"/>
    <cellStyle name="Normalny 4 2" xfId="22" xr:uid="{00000000-0005-0000-0000-000012000000}"/>
    <cellStyle name="Normalny 5" xfId="23" xr:uid="{00000000-0005-0000-0000-000013000000}"/>
    <cellStyle name="Normalny 6" xfId="24" xr:uid="{00000000-0005-0000-0000-000014000000}"/>
    <cellStyle name="Normalny 6 2" xfId="25" xr:uid="{00000000-0005-0000-0000-000015000000}"/>
    <cellStyle name="Normalny 6 3" xfId="26" xr:uid="{00000000-0005-0000-0000-000016000000}"/>
    <cellStyle name="Normalny 7" xfId="27" xr:uid="{00000000-0005-0000-0000-000017000000}"/>
    <cellStyle name="Normalny 7 2" xfId="28" xr:uid="{00000000-0005-0000-0000-000018000000}"/>
    <cellStyle name="Normalny 8" xfId="29" xr:uid="{00000000-0005-0000-0000-000019000000}"/>
    <cellStyle name="Procentowy" xfId="1" builtinId="5"/>
    <cellStyle name="Procentowy 2" xfId="12" xr:uid="{00000000-0005-0000-0000-00001B000000}"/>
    <cellStyle name="Procentowy 2 2" xfId="31" xr:uid="{00000000-0005-0000-0000-00001C000000}"/>
    <cellStyle name="Procentowy 2 3" xfId="30" xr:uid="{00000000-0005-0000-0000-00001D000000}"/>
    <cellStyle name="Procentowy 3" xfId="11" xr:uid="{00000000-0005-0000-0000-00001E000000}"/>
    <cellStyle name="Procentowy 3 2" xfId="32" xr:uid="{00000000-0005-0000-0000-00001F000000}"/>
    <cellStyle name="Procentowy 4" xfId="33" xr:uid="{00000000-0005-0000-0000-000020000000}"/>
    <cellStyle name="Procentowy 5" xfId="34" xr:uid="{00000000-0005-0000-0000-000021000000}"/>
    <cellStyle name="Procentowy 6" xfId="35" xr:uid="{00000000-0005-0000-0000-000022000000}"/>
    <cellStyle name="Procentowy 6 2" xfId="36" xr:uid="{00000000-0005-0000-0000-000023000000}"/>
    <cellStyle name="Procentowy 6 3" xfId="37" xr:uid="{00000000-0005-0000-0000-000024000000}"/>
    <cellStyle name="Procentowy 7" xfId="38" xr:uid="{00000000-0005-0000-0000-000025000000}"/>
    <cellStyle name="Procentowy 8" xfId="39" xr:uid="{00000000-0005-0000-0000-000026000000}"/>
    <cellStyle name="Procentowy 9" xfId="40" xr:uid="{00000000-0005-0000-0000-000027000000}"/>
    <cellStyle name="Walutowy 2" xfId="13" xr:uid="{00000000-0005-0000-0000-000028000000}"/>
  </cellStyles>
  <dxfs count="9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solid">
          <bgColor theme="0"/>
        </patternFill>
      </fill>
    </dxf>
    <dxf>
      <font>
        <color theme="1"/>
      </font>
    </dxf>
    <dxf>
      <font>
        <color auto="1"/>
      </font>
    </dxf>
  </dxfs>
  <tableStyles count="1" defaultTableStyle="TableStyleMedium2" defaultPivotStyle="PivotStyleMedium9">
    <tableStyle name="analiza finansowa" pivot="0" count="3" xr9:uid="{00000000-0011-0000-FFFF-FFFF00000000}">
      <tableStyleElement type="firstRowStripe" dxfId="8"/>
      <tableStyleElement type="firstColumnStripe" dxfId="7"/>
      <tableStyleElement type="secondColumnStripe" dxfId="6"/>
    </tableStyle>
  </tableStyles>
  <colors>
    <mruColors>
      <color rgb="FFFFFF99"/>
      <color rgb="FFD8E4BC"/>
      <color rgb="FFFF6600"/>
      <color rgb="FFECF1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40"/>
  <sheetViews>
    <sheetView showGridLines="0" topLeftCell="F129" zoomScale="90" zoomScaleNormal="90" workbookViewId="0">
      <selection activeCell="C134" sqref="C134:Q134"/>
    </sheetView>
  </sheetViews>
  <sheetFormatPr defaultColWidth="9.109375" defaultRowHeight="10.199999999999999"/>
  <cols>
    <col min="1" max="1" width="2.44140625" style="3" customWidth="1"/>
    <col min="2" max="2" width="110.6640625" style="3" bestFit="1" customWidth="1"/>
    <col min="3" max="3" width="19.6640625" style="3" bestFit="1" customWidth="1"/>
    <col min="4" max="4" width="20" style="3" bestFit="1" customWidth="1"/>
    <col min="5" max="5" width="32" style="3" customWidth="1"/>
    <col min="6" max="6" width="19" style="3" customWidth="1"/>
    <col min="7" max="7" width="16.109375" style="3" bestFit="1" customWidth="1"/>
    <col min="8" max="8" width="38.109375" style="3" customWidth="1"/>
    <col min="9" max="9" width="26" style="3" customWidth="1"/>
    <col min="10" max="10" width="21.6640625" style="3" customWidth="1"/>
    <col min="11" max="12" width="16" style="3" bestFit="1" customWidth="1"/>
    <col min="13" max="31" width="14.6640625" style="3" customWidth="1"/>
    <col min="32" max="37" width="12.88671875" style="3" bestFit="1" customWidth="1"/>
    <col min="38" max="101" width="11.33203125" style="3" bestFit="1" customWidth="1"/>
    <col min="102" max="108" width="10.109375" style="3" bestFit="1" customWidth="1"/>
    <col min="109" max="109" width="7.109375" style="3" bestFit="1" customWidth="1"/>
    <col min="110" max="16384" width="9.109375" style="3"/>
  </cols>
  <sheetData>
    <row r="1" spans="2:17" ht="12.75" customHeight="1"/>
    <row r="2" spans="2:17">
      <c r="B2" s="4" t="s">
        <v>117</v>
      </c>
      <c r="D2" s="49"/>
    </row>
    <row r="3" spans="2:17">
      <c r="C3" s="3">
        <v>1</v>
      </c>
      <c r="D3" s="3">
        <v>2</v>
      </c>
      <c r="E3" s="3">
        <v>3</v>
      </c>
      <c r="F3" s="3">
        <v>4</v>
      </c>
      <c r="G3" s="3">
        <v>5</v>
      </c>
      <c r="H3" s="3">
        <v>6</v>
      </c>
      <c r="I3" s="3">
        <v>7</v>
      </c>
      <c r="J3" s="3">
        <v>8</v>
      </c>
      <c r="K3" s="3">
        <v>9</v>
      </c>
      <c r="L3" s="3">
        <v>10</v>
      </c>
      <c r="M3" s="3">
        <v>11</v>
      </c>
      <c r="N3" s="3">
        <v>12</v>
      </c>
      <c r="O3" s="3">
        <v>13</v>
      </c>
      <c r="P3" s="3">
        <v>14</v>
      </c>
      <c r="Q3" s="3">
        <v>15</v>
      </c>
    </row>
    <row r="4" spans="2:17" ht="42" customHeight="1">
      <c r="B4" s="47" t="s">
        <v>2</v>
      </c>
      <c r="C4" s="6">
        <v>2025</v>
      </c>
      <c r="D4" s="6">
        <f>C4+1</f>
        <v>2026</v>
      </c>
      <c r="E4" s="6">
        <f t="shared" ref="E4:Q4" si="0">D4+1</f>
        <v>2027</v>
      </c>
      <c r="F4" s="6">
        <f t="shared" si="0"/>
        <v>2028</v>
      </c>
      <c r="G4" s="6">
        <f t="shared" si="0"/>
        <v>2029</v>
      </c>
      <c r="H4" s="6">
        <f t="shared" si="0"/>
        <v>2030</v>
      </c>
      <c r="I4" s="6">
        <f t="shared" si="0"/>
        <v>2031</v>
      </c>
      <c r="J4" s="6">
        <f t="shared" si="0"/>
        <v>2032</v>
      </c>
      <c r="K4" s="6">
        <f t="shared" si="0"/>
        <v>2033</v>
      </c>
      <c r="L4" s="6">
        <f t="shared" si="0"/>
        <v>2034</v>
      </c>
      <c r="M4" s="6">
        <f t="shared" si="0"/>
        <v>2035</v>
      </c>
      <c r="N4" s="6">
        <f t="shared" si="0"/>
        <v>2036</v>
      </c>
      <c r="O4" s="6">
        <f t="shared" si="0"/>
        <v>2037</v>
      </c>
      <c r="P4" s="6">
        <f t="shared" si="0"/>
        <v>2038</v>
      </c>
      <c r="Q4" s="6">
        <f t="shared" si="0"/>
        <v>2039</v>
      </c>
    </row>
    <row r="5" spans="2:17">
      <c r="B5" s="10" t="s">
        <v>3</v>
      </c>
      <c r="C5" s="48">
        <v>0</v>
      </c>
      <c r="D5" s="48">
        <v>1</v>
      </c>
      <c r="E5" s="48">
        <v>2</v>
      </c>
      <c r="F5" s="48">
        <v>3</v>
      </c>
      <c r="G5" s="48">
        <v>4</v>
      </c>
      <c r="H5" s="48">
        <v>5</v>
      </c>
      <c r="I5" s="48">
        <v>6</v>
      </c>
      <c r="J5" s="48">
        <v>7</v>
      </c>
      <c r="K5" s="48">
        <v>8</v>
      </c>
      <c r="L5" s="48">
        <v>9</v>
      </c>
      <c r="M5" s="48">
        <v>10</v>
      </c>
      <c r="N5" s="48">
        <v>11</v>
      </c>
      <c r="O5" s="48">
        <v>12</v>
      </c>
      <c r="P5" s="48">
        <v>13</v>
      </c>
      <c r="Q5" s="48">
        <v>14</v>
      </c>
    </row>
    <row r="6" spans="2:17">
      <c r="B6" s="10" t="s">
        <v>1</v>
      </c>
      <c r="C6" s="28">
        <v>0.04</v>
      </c>
      <c r="D6" s="28">
        <v>0.04</v>
      </c>
      <c r="E6" s="28">
        <v>0.04</v>
      </c>
      <c r="F6" s="28">
        <v>0.04</v>
      </c>
      <c r="G6" s="28">
        <v>0.04</v>
      </c>
      <c r="H6" s="28">
        <v>0.04</v>
      </c>
      <c r="I6" s="28">
        <v>0.04</v>
      </c>
      <c r="J6" s="28">
        <v>0.04</v>
      </c>
      <c r="K6" s="28">
        <v>0.04</v>
      </c>
      <c r="L6" s="28">
        <v>0.04</v>
      </c>
      <c r="M6" s="28">
        <v>0.04</v>
      </c>
      <c r="N6" s="28">
        <v>0.04</v>
      </c>
      <c r="O6" s="28">
        <v>0.04</v>
      </c>
      <c r="P6" s="28">
        <v>0.04</v>
      </c>
      <c r="Q6" s="28">
        <v>0.04</v>
      </c>
    </row>
    <row r="7" spans="2:17">
      <c r="B7" s="10" t="s">
        <v>4</v>
      </c>
      <c r="C7" s="28">
        <v>0.19</v>
      </c>
      <c r="D7" s="28">
        <v>0.19</v>
      </c>
      <c r="E7" s="28">
        <v>0.19</v>
      </c>
      <c r="F7" s="28">
        <v>0.19</v>
      </c>
      <c r="G7" s="28">
        <v>0.19</v>
      </c>
      <c r="H7" s="28">
        <v>0.19</v>
      </c>
      <c r="I7" s="28">
        <v>0.19</v>
      </c>
      <c r="J7" s="28">
        <v>0.19</v>
      </c>
      <c r="K7" s="28">
        <v>0.19</v>
      </c>
      <c r="L7" s="28">
        <v>0.19</v>
      </c>
      <c r="M7" s="28">
        <v>0.19</v>
      </c>
      <c r="N7" s="28">
        <v>0.19</v>
      </c>
      <c r="O7" s="28">
        <v>0.19</v>
      </c>
      <c r="P7" s="28">
        <v>0.19</v>
      </c>
      <c r="Q7" s="28">
        <v>0.19</v>
      </c>
    </row>
    <row r="8" spans="2:17" s="70" customFormat="1" ht="10.199999999999999" customHeight="1">
      <c r="B8" s="116" t="s">
        <v>200</v>
      </c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</row>
    <row r="9" spans="2:17" s="70" customFormat="1">
      <c r="B9" s="15" t="s">
        <v>176</v>
      </c>
      <c r="C9" s="48">
        <v>103.9</v>
      </c>
      <c r="D9" s="48">
        <v>103.5</v>
      </c>
      <c r="E9" s="48">
        <v>103.1</v>
      </c>
      <c r="F9" s="48">
        <v>102.8</v>
      </c>
      <c r="G9" s="48">
        <v>102.8</v>
      </c>
      <c r="H9" s="48">
        <v>102.5</v>
      </c>
      <c r="I9" s="48">
        <v>102.4</v>
      </c>
      <c r="J9" s="48">
        <v>102.1</v>
      </c>
      <c r="K9" s="48">
        <v>102</v>
      </c>
      <c r="L9" s="48">
        <v>102</v>
      </c>
      <c r="M9" s="48">
        <v>101.9</v>
      </c>
      <c r="N9" s="48">
        <v>101.8</v>
      </c>
      <c r="O9" s="48">
        <v>101.7</v>
      </c>
      <c r="P9" s="48">
        <v>101.5</v>
      </c>
      <c r="Q9" s="48">
        <v>101.4</v>
      </c>
    </row>
    <row r="10" spans="2:17" s="70" customFormat="1">
      <c r="B10" s="15" t="s">
        <v>177</v>
      </c>
      <c r="C10" s="48">
        <v>105</v>
      </c>
      <c r="D10" s="48">
        <v>103.1</v>
      </c>
      <c r="E10" s="48">
        <v>102.6</v>
      </c>
      <c r="F10" s="48">
        <v>102.5</v>
      </c>
      <c r="G10" s="48">
        <v>102.5</v>
      </c>
      <c r="H10" s="48">
        <v>102.5</v>
      </c>
      <c r="I10" s="48">
        <v>102.5</v>
      </c>
      <c r="J10" s="48">
        <v>102.5</v>
      </c>
      <c r="K10" s="48">
        <v>102.5</v>
      </c>
      <c r="L10" s="48">
        <v>102.5</v>
      </c>
      <c r="M10" s="48">
        <v>102.5</v>
      </c>
      <c r="N10" s="48">
        <v>102.5</v>
      </c>
      <c r="O10" s="48">
        <v>102.5</v>
      </c>
      <c r="P10" s="48">
        <v>102.5</v>
      </c>
      <c r="Q10" s="48">
        <v>102.5</v>
      </c>
    </row>
    <row r="11" spans="2:17" s="70" customFormat="1">
      <c r="B11" s="15" t="s">
        <v>178</v>
      </c>
      <c r="C11" s="48">
        <v>4.9000000000000004</v>
      </c>
      <c r="D11" s="48">
        <v>4.8</v>
      </c>
      <c r="E11" s="48">
        <v>4.7</v>
      </c>
      <c r="F11" s="48">
        <v>4.7</v>
      </c>
      <c r="G11" s="48">
        <v>4.8</v>
      </c>
      <c r="H11" s="48">
        <v>5</v>
      </c>
      <c r="I11" s="48">
        <v>5.0999999999999996</v>
      </c>
      <c r="J11" s="48">
        <v>5.3</v>
      </c>
      <c r="K11" s="48">
        <v>5.5</v>
      </c>
      <c r="L11" s="48">
        <v>5.5</v>
      </c>
      <c r="M11" s="48">
        <v>5.5</v>
      </c>
      <c r="N11" s="48">
        <v>5.5</v>
      </c>
      <c r="O11" s="48">
        <v>5.5</v>
      </c>
      <c r="P11" s="48">
        <v>5.5</v>
      </c>
      <c r="Q11" s="48">
        <v>5.5</v>
      </c>
    </row>
    <row r="12" spans="2:17" s="70" customFormat="1">
      <c r="B12" s="15" t="s">
        <v>0</v>
      </c>
      <c r="C12" s="48">
        <v>102</v>
      </c>
      <c r="D12" s="48">
        <v>103.1</v>
      </c>
      <c r="E12" s="48">
        <v>103.1</v>
      </c>
      <c r="F12" s="48">
        <v>102.8</v>
      </c>
      <c r="G12" s="48">
        <v>102.7</v>
      </c>
      <c r="H12" s="48">
        <v>102.7</v>
      </c>
      <c r="I12" s="48">
        <v>102.6</v>
      </c>
      <c r="J12" s="48">
        <v>102.5</v>
      </c>
      <c r="K12" s="48">
        <v>102.5</v>
      </c>
      <c r="L12" s="48">
        <v>102.4</v>
      </c>
      <c r="M12" s="48">
        <v>102.4</v>
      </c>
      <c r="N12" s="48">
        <v>102.3</v>
      </c>
      <c r="O12" s="48">
        <v>102.3</v>
      </c>
      <c r="P12" s="48">
        <v>102.2</v>
      </c>
      <c r="Q12" s="48">
        <v>102.1</v>
      </c>
    </row>
    <row r="13" spans="2:17" s="70" customFormat="1">
      <c r="B13" s="15" t="s">
        <v>179</v>
      </c>
      <c r="C13" s="48">
        <v>4.29</v>
      </c>
      <c r="D13" s="48">
        <v>4.29</v>
      </c>
      <c r="E13" s="48">
        <v>4.29</v>
      </c>
      <c r="F13" s="48">
        <v>4.29</v>
      </c>
      <c r="G13" s="48">
        <v>4.29</v>
      </c>
      <c r="H13" s="48">
        <v>4.29</v>
      </c>
      <c r="I13" s="48">
        <v>4.29</v>
      </c>
      <c r="J13" s="48">
        <v>4.29</v>
      </c>
      <c r="K13" s="48">
        <v>4.29</v>
      </c>
      <c r="L13" s="48">
        <v>4.29</v>
      </c>
      <c r="M13" s="48">
        <v>4.29</v>
      </c>
      <c r="N13" s="48">
        <v>4.29</v>
      </c>
      <c r="O13" s="48">
        <v>4.29</v>
      </c>
      <c r="P13" s="48">
        <v>4.29</v>
      </c>
      <c r="Q13" s="48">
        <v>4.29</v>
      </c>
    </row>
    <row r="14" spans="2:17">
      <c r="C14" s="51"/>
      <c r="F14" s="51"/>
      <c r="G14" s="51"/>
      <c r="H14" s="51"/>
      <c r="I14" s="51"/>
      <c r="J14" s="51"/>
      <c r="K14" s="51"/>
      <c r="L14" s="51"/>
    </row>
    <row r="15" spans="2:17">
      <c r="B15" s="4" t="s">
        <v>188</v>
      </c>
      <c r="C15" s="9"/>
      <c r="D15" s="9"/>
      <c r="E15" s="9"/>
      <c r="G15" s="9"/>
    </row>
    <row r="16" spans="2:17">
      <c r="D16" s="84"/>
      <c r="F16" s="54"/>
    </row>
    <row r="17" spans="2:11">
      <c r="B17" s="4" t="s">
        <v>189</v>
      </c>
    </row>
    <row r="19" spans="2:11" ht="30" customHeight="1">
      <c r="B19" s="26" t="s">
        <v>109</v>
      </c>
      <c r="C19" s="6">
        <f>C4</f>
        <v>2025</v>
      </c>
      <c r="D19" s="6">
        <f>D4</f>
        <v>2026</v>
      </c>
      <c r="E19" s="6">
        <f>E4</f>
        <v>2027</v>
      </c>
      <c r="F19" s="6">
        <f>F4</f>
        <v>2028</v>
      </c>
      <c r="H19" s="27" t="s">
        <v>5</v>
      </c>
    </row>
    <row r="20" spans="2:11">
      <c r="B20" s="87" t="s">
        <v>6</v>
      </c>
      <c r="C20" s="52"/>
      <c r="D20" s="52"/>
      <c r="E20" s="52"/>
      <c r="F20" s="52"/>
      <c r="H20" s="53"/>
      <c r="I20" s="108" t="s">
        <v>215</v>
      </c>
      <c r="J20" s="108" t="s">
        <v>216</v>
      </c>
      <c r="K20" s="70"/>
    </row>
    <row r="21" spans="2:11">
      <c r="B21" s="107" t="s">
        <v>217</v>
      </c>
      <c r="C21" s="16"/>
      <c r="D21" s="16">
        <f>ROUND($I$21/J21*5,2)</f>
        <v>3551724.14</v>
      </c>
      <c r="E21" s="16">
        <f>ROUND($I$21/J21*12,2)</f>
        <v>8524137.9299999997</v>
      </c>
      <c r="F21" s="16">
        <f>I21-E21-D21</f>
        <v>8524137.9299999997</v>
      </c>
      <c r="H21" s="16">
        <f>SUM(C21:F21)</f>
        <v>20600000</v>
      </c>
      <c r="I21" s="109">
        <v>20600000</v>
      </c>
      <c r="J21" s="70">
        <f>5+12+12</f>
        <v>29</v>
      </c>
      <c r="K21" s="110">
        <f>I21-H21</f>
        <v>0</v>
      </c>
    </row>
    <row r="22" spans="2:11">
      <c r="B22" s="107" t="s">
        <v>203</v>
      </c>
      <c r="C22" s="16"/>
      <c r="D22" s="16">
        <f>ROUND($I$22/J22*4,2)</f>
        <v>2052761.86</v>
      </c>
      <c r="E22" s="16">
        <f>ROUND($I$22/J22*12,2)</f>
        <v>6158285.5700000003</v>
      </c>
      <c r="F22" s="16">
        <f>I22-E22-D22</f>
        <v>6158285.5699999994</v>
      </c>
      <c r="H22" s="16">
        <f t="shared" ref="H22:H34" si="1">SUM(C22:F22)</f>
        <v>14369333</v>
      </c>
      <c r="I22" s="109">
        <v>14369333</v>
      </c>
      <c r="J22" s="70">
        <f>4+12+12</f>
        <v>28</v>
      </c>
      <c r="K22" s="110">
        <f t="shared" ref="K22:K34" si="2">I22-H22</f>
        <v>0</v>
      </c>
    </row>
    <row r="23" spans="2:11">
      <c r="B23" s="107" t="s">
        <v>204</v>
      </c>
      <c r="C23" s="16"/>
      <c r="D23" s="16">
        <f>ROUND($I$23/J23*4,2)</f>
        <v>3063052.57</v>
      </c>
      <c r="E23" s="16">
        <f>ROUND($I$23/J23*12,2)</f>
        <v>9189157.7100000009</v>
      </c>
      <c r="F23" s="16">
        <f>I23-E23-D23</f>
        <v>9189157.7199999988</v>
      </c>
      <c r="H23" s="16">
        <f t="shared" si="1"/>
        <v>21441368</v>
      </c>
      <c r="I23" s="109">
        <v>21441368</v>
      </c>
      <c r="J23" s="70">
        <f>4+12+12</f>
        <v>28</v>
      </c>
      <c r="K23" s="110">
        <f t="shared" si="2"/>
        <v>0</v>
      </c>
    </row>
    <row r="24" spans="2:11">
      <c r="B24" s="107" t="s">
        <v>205</v>
      </c>
      <c r="C24" s="16"/>
      <c r="D24" s="16">
        <f>ROUND($I$24/J24*4,2)</f>
        <v>1306722.33</v>
      </c>
      <c r="E24" s="16">
        <f>ROUND($I$24/J24*12,2)</f>
        <v>3920167</v>
      </c>
      <c r="F24" s="16">
        <f>I24-E24-D24</f>
        <v>2613444.67</v>
      </c>
      <c r="H24" s="16">
        <f t="shared" si="1"/>
        <v>7840334</v>
      </c>
      <c r="I24" s="109">
        <v>7840334</v>
      </c>
      <c r="J24" s="70">
        <f>4+12+8</f>
        <v>24</v>
      </c>
      <c r="K24" s="110">
        <f t="shared" si="2"/>
        <v>0</v>
      </c>
    </row>
    <row r="25" spans="2:11">
      <c r="B25" s="107" t="s">
        <v>206</v>
      </c>
      <c r="C25" s="16"/>
      <c r="D25" s="16">
        <f>ROUND($I$25/J25*4,2)</f>
        <v>2010527.86</v>
      </c>
      <c r="E25" s="16">
        <f>ROUND($I$25/J25*12,2)</f>
        <v>6031583.5700000003</v>
      </c>
      <c r="F25" s="16">
        <f>I25-E25-D25</f>
        <v>6031583.5699999994</v>
      </c>
      <c r="H25" s="16">
        <f t="shared" si="1"/>
        <v>14073695</v>
      </c>
      <c r="I25" s="109">
        <v>14073695</v>
      </c>
      <c r="J25" s="70">
        <f>6+12+10</f>
        <v>28</v>
      </c>
      <c r="K25" s="110">
        <f t="shared" si="2"/>
        <v>0</v>
      </c>
    </row>
    <row r="26" spans="2:11">
      <c r="B26" s="107" t="s">
        <v>207</v>
      </c>
      <c r="C26" s="16"/>
      <c r="D26" s="16"/>
      <c r="E26" s="16">
        <f>ROUND($I$26/J26*11,2)</f>
        <v>278950</v>
      </c>
      <c r="F26" s="16"/>
      <c r="H26" s="16">
        <f t="shared" si="1"/>
        <v>278950</v>
      </c>
      <c r="I26" s="109">
        <v>278950</v>
      </c>
      <c r="J26" s="70">
        <v>11</v>
      </c>
      <c r="K26" s="110">
        <f t="shared" si="2"/>
        <v>0</v>
      </c>
    </row>
    <row r="27" spans="2:11">
      <c r="B27" s="107" t="s">
        <v>222</v>
      </c>
      <c r="C27" s="16"/>
      <c r="D27" s="16"/>
      <c r="E27" s="16">
        <f>ROUND($I$27/J27*2,2)</f>
        <v>50000</v>
      </c>
      <c r="F27" s="16"/>
      <c r="H27" s="16">
        <f t="shared" si="1"/>
        <v>50000</v>
      </c>
      <c r="I27" s="109">
        <v>50000</v>
      </c>
      <c r="J27" s="70">
        <v>2</v>
      </c>
      <c r="K27" s="110">
        <f t="shared" si="2"/>
        <v>0</v>
      </c>
    </row>
    <row r="28" spans="2:11">
      <c r="B28" s="107" t="s">
        <v>208</v>
      </c>
      <c r="C28" s="16"/>
      <c r="D28" s="16"/>
      <c r="E28" s="16">
        <f>ROUND($I$28/J28*3,2)</f>
        <v>100000</v>
      </c>
      <c r="F28" s="16"/>
      <c r="H28" s="16">
        <f t="shared" si="1"/>
        <v>100000</v>
      </c>
      <c r="I28" s="109">
        <v>100000</v>
      </c>
      <c r="J28" s="70">
        <v>3</v>
      </c>
      <c r="K28" s="110">
        <f t="shared" si="2"/>
        <v>0</v>
      </c>
    </row>
    <row r="29" spans="2:11">
      <c r="B29" s="107" t="s">
        <v>209</v>
      </c>
      <c r="C29" s="16"/>
      <c r="D29" s="16">
        <f>ROUND($I$21/J29*5,2)</f>
        <v>3551724.14</v>
      </c>
      <c r="E29" s="16">
        <f>ROUND($I$21/J29*12,2)</f>
        <v>8524137.9299999997</v>
      </c>
      <c r="F29" s="16">
        <f>I29-E29-D29</f>
        <v>13924137.93</v>
      </c>
      <c r="H29" s="16">
        <f t="shared" si="1"/>
        <v>26000000</v>
      </c>
      <c r="I29" s="109">
        <v>26000000</v>
      </c>
      <c r="J29" s="70">
        <f>5+12+12</f>
        <v>29</v>
      </c>
      <c r="K29" s="110">
        <f t="shared" si="2"/>
        <v>0</v>
      </c>
    </row>
    <row r="30" spans="2:11">
      <c r="B30" s="107" t="s">
        <v>210</v>
      </c>
      <c r="C30" s="16"/>
      <c r="D30" s="16">
        <f>ROUND($I$30/J30*4,2)</f>
        <v>1449385.14</v>
      </c>
      <c r="E30" s="16">
        <f>ROUND($I$30/J30*12,2)</f>
        <v>4348155.43</v>
      </c>
      <c r="F30" s="16">
        <f>I30-E30-D30</f>
        <v>4348155.4300000006</v>
      </c>
      <c r="H30" s="16">
        <f t="shared" si="1"/>
        <v>10145696</v>
      </c>
      <c r="I30" s="109">
        <v>10145696</v>
      </c>
      <c r="J30" s="70">
        <f>4+12+12</f>
        <v>28</v>
      </c>
      <c r="K30" s="110">
        <f t="shared" si="2"/>
        <v>0</v>
      </c>
    </row>
    <row r="31" spans="2:11">
      <c r="B31" s="107" t="s">
        <v>223</v>
      </c>
      <c r="C31" s="16"/>
      <c r="D31" s="16">
        <f>ROUND($I$31/J31*6,2)</f>
        <v>11809833</v>
      </c>
      <c r="E31" s="16">
        <f>ROUND($I$31/J31*8,2)</f>
        <v>15746444</v>
      </c>
      <c r="F31" s="16"/>
      <c r="H31" s="16">
        <f t="shared" si="1"/>
        <v>27556277</v>
      </c>
      <c r="I31" s="109">
        <v>27556277</v>
      </c>
      <c r="J31" s="70">
        <v>14</v>
      </c>
      <c r="K31" s="110">
        <f t="shared" si="2"/>
        <v>0</v>
      </c>
    </row>
    <row r="32" spans="2:11">
      <c r="B32" s="107" t="s">
        <v>211</v>
      </c>
      <c r="C32" s="16"/>
      <c r="D32" s="16">
        <f>ROUND($I$32/J32*4,2)</f>
        <v>1185631.25</v>
      </c>
      <c r="E32" s="16">
        <f>ROUND($I$32/J32*12,2)</f>
        <v>3556893.75</v>
      </c>
      <c r="F32" s="16"/>
      <c r="H32" s="16">
        <f t="shared" si="1"/>
        <v>4742525</v>
      </c>
      <c r="I32" s="109">
        <v>4742525</v>
      </c>
      <c r="J32" s="70">
        <v>16</v>
      </c>
      <c r="K32" s="110">
        <f t="shared" si="2"/>
        <v>0</v>
      </c>
    </row>
    <row r="33" spans="2:11">
      <c r="B33" s="107" t="s">
        <v>212</v>
      </c>
      <c r="C33" s="16"/>
      <c r="D33" s="16">
        <f>ROUND($I$33/J33*4,2)</f>
        <v>3936611</v>
      </c>
      <c r="E33" s="16">
        <f>ROUND($I$33/J33*12,2)</f>
        <v>11809833</v>
      </c>
      <c r="F33" s="16">
        <f>I33-E33-D33</f>
        <v>11809833</v>
      </c>
      <c r="H33" s="16">
        <f t="shared" si="1"/>
        <v>27556277</v>
      </c>
      <c r="I33" s="109">
        <v>27556277</v>
      </c>
      <c r="J33" s="70">
        <f>4+12+12</f>
        <v>28</v>
      </c>
      <c r="K33" s="110">
        <f t="shared" si="2"/>
        <v>0</v>
      </c>
    </row>
    <row r="34" spans="2:11">
      <c r="B34" s="107" t="s">
        <v>213</v>
      </c>
      <c r="C34" s="16"/>
      <c r="D34" s="16"/>
      <c r="E34" s="16">
        <f>ROUND($I$34/J34*12,2)</f>
        <v>615000</v>
      </c>
      <c r="F34" s="16">
        <f>I34-E34-D34</f>
        <v>615000</v>
      </c>
      <c r="H34" s="16">
        <f t="shared" si="1"/>
        <v>1230000</v>
      </c>
      <c r="I34" s="109">
        <v>1230000</v>
      </c>
      <c r="J34" s="70">
        <v>24</v>
      </c>
      <c r="K34" s="110">
        <f t="shared" si="2"/>
        <v>0</v>
      </c>
    </row>
    <row r="35" spans="2:11">
      <c r="B35" s="12" t="s">
        <v>7</v>
      </c>
      <c r="C35" s="8">
        <f>SUM(C21:C34)</f>
        <v>0</v>
      </c>
      <c r="D35" s="8">
        <f>SUM(D21:D34)</f>
        <v>33917973.289999999</v>
      </c>
      <c r="E35" s="8">
        <f>SUM(E21:E34)</f>
        <v>78852745.890000001</v>
      </c>
      <c r="F35" s="8">
        <f>SUM(F21:F34)</f>
        <v>63213735.82</v>
      </c>
      <c r="H35" s="105">
        <f>SUM(C35:F35)</f>
        <v>175984455</v>
      </c>
      <c r="I35" s="54"/>
      <c r="K35" s="85"/>
    </row>
    <row r="36" spans="2:11">
      <c r="B36" s="87" t="s">
        <v>8</v>
      </c>
      <c r="C36" s="52"/>
      <c r="D36" s="52"/>
      <c r="E36" s="52"/>
      <c r="F36" s="52"/>
      <c r="H36" s="53"/>
      <c r="I36" s="54"/>
      <c r="K36" s="85"/>
    </row>
    <row r="37" spans="2:11">
      <c r="B37" s="107" t="str">
        <f>B21</f>
        <v>Rozwój infrastruktury miejsc edukacji ekologicznej</v>
      </c>
      <c r="C37" s="11">
        <f>ROUND(C21*0.23,2)</f>
        <v>0</v>
      </c>
      <c r="D37" s="11">
        <f t="shared" ref="D37:E37" si="3">ROUND(D21*0.23,2)</f>
        <v>816896.55</v>
      </c>
      <c r="E37" s="11">
        <f t="shared" si="3"/>
        <v>1960551.72</v>
      </c>
      <c r="F37" s="11">
        <f>4723050-E37-D37</f>
        <v>1945601.7300000002</v>
      </c>
      <c r="H37" s="11">
        <f>SUM(C37:F37)</f>
        <v>4723050</v>
      </c>
      <c r="I37" s="54"/>
      <c r="K37" s="85"/>
    </row>
    <row r="38" spans="2:11">
      <c r="B38" s="107" t="str">
        <f t="shared" ref="B38:B49" si="4">B22</f>
        <v>Zielone obszary miejskie</v>
      </c>
      <c r="C38" s="11"/>
      <c r="D38" s="11"/>
      <c r="E38" s="11"/>
      <c r="F38" s="11"/>
      <c r="H38" s="11">
        <f t="shared" ref="H38:H52" si="5">SUM(C38:F38)</f>
        <v>0</v>
      </c>
    </row>
    <row r="39" spans="2:11">
      <c r="B39" s="107" t="str">
        <f t="shared" si="4"/>
        <v>Kształtowanie świadomości ekologicznej, w tym w zakresie efektywności energetycznej i OZE</v>
      </c>
      <c r="C39" s="11"/>
      <c r="D39" s="11"/>
      <c r="E39" s="11"/>
      <c r="F39" s="11"/>
      <c r="H39" s="11">
        <f t="shared" si="5"/>
        <v>0</v>
      </c>
    </row>
    <row r="40" spans="2:11">
      <c r="B40" s="107" t="str">
        <f t="shared" si="4"/>
        <v xml:space="preserve">Integracja społeczna </v>
      </c>
      <c r="C40" s="11"/>
      <c r="D40" s="11"/>
      <c r="E40" s="11"/>
      <c r="F40" s="11"/>
      <c r="H40" s="11">
        <f t="shared" si="5"/>
        <v>0</v>
      </c>
    </row>
    <row r="41" spans="2:11">
      <c r="B41" s="107" t="str">
        <f t="shared" si="4"/>
        <v>Zrównoważona mobilność miejska</v>
      </c>
      <c r="C41" s="11"/>
      <c r="D41" s="11"/>
      <c r="E41" s="11"/>
      <c r="F41" s="11"/>
      <c r="H41" s="11">
        <f t="shared" si="5"/>
        <v>0</v>
      </c>
    </row>
    <row r="42" spans="2:11">
      <c r="B42" s="107" t="str">
        <f t="shared" si="4"/>
        <v>Edukacja gospodarki wodno-ściekowej</v>
      </c>
      <c r="C42" s="11"/>
      <c r="D42" s="11"/>
      <c r="E42" s="11"/>
      <c r="F42" s="11"/>
      <c r="H42" s="11">
        <f t="shared" si="5"/>
        <v>0</v>
      </c>
    </row>
    <row r="43" spans="2:11">
      <c r="B43" s="107" t="str">
        <f t="shared" si="4"/>
        <v>Edukacja gospodarki odpadami</v>
      </c>
      <c r="C43" s="11"/>
      <c r="D43" s="11"/>
      <c r="E43" s="11"/>
      <c r="F43" s="11"/>
      <c r="H43" s="11">
        <f t="shared" si="5"/>
        <v>0</v>
      </c>
    </row>
    <row r="44" spans="2:11">
      <c r="B44" s="107" t="str">
        <f t="shared" si="4"/>
        <v xml:space="preserve">Działania w zakresie obrony cywilnej </v>
      </c>
      <c r="C44" s="11"/>
      <c r="D44" s="11"/>
      <c r="E44" s="11"/>
      <c r="F44" s="11"/>
      <c r="H44" s="11">
        <f t="shared" si="5"/>
        <v>0</v>
      </c>
    </row>
    <row r="45" spans="2:11">
      <c r="B45" s="107" t="str">
        <f t="shared" si="4"/>
        <v>Budowa Centrum badawczo – dydaktycznego</v>
      </c>
      <c r="C45" s="11"/>
      <c r="D45" s="11"/>
      <c r="E45" s="11"/>
      <c r="F45" s="11"/>
      <c r="H45" s="11">
        <f t="shared" si="5"/>
        <v>0</v>
      </c>
    </row>
    <row r="46" spans="2:11">
      <c r="B46" s="107" t="str">
        <f t="shared" si="4"/>
        <v>Rewitalizacja Parku Jakuba Wagi</v>
      </c>
      <c r="C46" s="11"/>
      <c r="D46" s="11"/>
      <c r="E46" s="11"/>
      <c r="F46" s="11"/>
      <c r="H46" s="11">
        <f t="shared" si="5"/>
        <v>0</v>
      </c>
    </row>
    <row r="47" spans="2:11">
      <c r="B47" s="107" t="str">
        <f t="shared" si="4"/>
        <v>Termomodernizacja budynków użyteczności publicznej</v>
      </c>
      <c r="C47" s="11"/>
      <c r="D47" s="11"/>
      <c r="E47" s="11"/>
      <c r="F47" s="11"/>
      <c r="H47" s="11">
        <f t="shared" si="5"/>
        <v>0</v>
      </c>
    </row>
    <row r="48" spans="2:11">
      <c r="B48" s="107" t="str">
        <f t="shared" si="4"/>
        <v xml:space="preserve">Tworzenie przestrzeni do integracji </v>
      </c>
      <c r="C48" s="11"/>
      <c r="D48" s="11"/>
      <c r="E48" s="11"/>
      <c r="F48" s="11"/>
      <c r="H48" s="11">
        <f t="shared" si="5"/>
        <v>0</v>
      </c>
    </row>
    <row r="49" spans="2:9">
      <c r="B49" s="107" t="str">
        <f t="shared" si="4"/>
        <v>Poprawa dostępności infrastruktury drogowej dla transportu zbiorowego i w sytuacjach kryzysowych</v>
      </c>
      <c r="C49" s="11"/>
      <c r="D49" s="11"/>
      <c r="E49" s="11"/>
      <c r="F49" s="11"/>
      <c r="H49" s="11">
        <f t="shared" si="5"/>
        <v>0</v>
      </c>
    </row>
    <row r="50" spans="2:9">
      <c r="B50" s="107" t="str">
        <f>B34</f>
        <v>Program rozwoju kanalizacji deszczowej</v>
      </c>
      <c r="C50" s="11"/>
      <c r="D50" s="11"/>
      <c r="E50" s="11"/>
      <c r="F50" s="11"/>
      <c r="H50" s="11">
        <f t="shared" si="5"/>
        <v>0</v>
      </c>
    </row>
    <row r="51" spans="2:9">
      <c r="B51" s="12" t="s">
        <v>9</v>
      </c>
      <c r="C51" s="8">
        <f>SUM(C37:C50)</f>
        <v>0</v>
      </c>
      <c r="D51" s="8">
        <f>SUM(D37:D50)</f>
        <v>816896.55</v>
      </c>
      <c r="E51" s="8">
        <f>SUM(E37:E50)</f>
        <v>1960551.72</v>
      </c>
      <c r="F51" s="8">
        <f>SUM(F37:F50)</f>
        <v>1945601.7300000002</v>
      </c>
      <c r="H51" s="57">
        <f t="shared" si="5"/>
        <v>4723050</v>
      </c>
    </row>
    <row r="52" spans="2:9">
      <c r="B52" s="12" t="s">
        <v>106</v>
      </c>
      <c r="C52" s="8">
        <f>C35+C51</f>
        <v>0</v>
      </c>
      <c r="D52" s="8">
        <f>D35+D51</f>
        <v>34734869.839999996</v>
      </c>
      <c r="E52" s="8">
        <f>E35+E51</f>
        <v>80813297.609999999</v>
      </c>
      <c r="F52" s="8">
        <f>F35+F51</f>
        <v>65159337.549999997</v>
      </c>
      <c r="H52" s="57">
        <f t="shared" si="5"/>
        <v>180707505</v>
      </c>
    </row>
    <row r="53" spans="2:9">
      <c r="C53" s="9"/>
      <c r="D53" s="9"/>
      <c r="E53" s="9"/>
      <c r="F53" s="9"/>
    </row>
    <row r="54" spans="2:9" s="50" customFormat="1">
      <c r="B54" s="89" t="s">
        <v>110</v>
      </c>
      <c r="C54" s="55">
        <f>C19</f>
        <v>2025</v>
      </c>
      <c r="D54" s="55">
        <f>D19</f>
        <v>2026</v>
      </c>
      <c r="E54" s="55">
        <f>E19</f>
        <v>2027</v>
      </c>
      <c r="F54" s="55">
        <f>F19</f>
        <v>2028</v>
      </c>
      <c r="G54" s="3"/>
      <c r="H54" s="55" t="s">
        <v>5</v>
      </c>
    </row>
    <row r="55" spans="2:9">
      <c r="B55" s="87" t="s">
        <v>6</v>
      </c>
      <c r="C55" s="52"/>
      <c r="D55" s="52"/>
      <c r="E55" s="52"/>
      <c r="F55" s="52"/>
      <c r="H55" s="53"/>
    </row>
    <row r="56" spans="2:9">
      <c r="B56" s="107" t="str">
        <f>B37</f>
        <v>Rozwój infrastruktury miejsc edukacji ekologicznej</v>
      </c>
      <c r="C56" s="71">
        <f>C21</f>
        <v>0</v>
      </c>
      <c r="D56" s="71">
        <f t="shared" ref="D56:E56" si="6">D21</f>
        <v>3551724.14</v>
      </c>
      <c r="E56" s="71">
        <f t="shared" si="6"/>
        <v>8524137.9299999997</v>
      </c>
      <c r="F56" s="71">
        <f t="shared" ref="F56" si="7">F21</f>
        <v>8524137.9299999997</v>
      </c>
      <c r="H56" s="11">
        <f>SUM(C56:F56)</f>
        <v>20600000</v>
      </c>
      <c r="I56" s="9"/>
    </row>
    <row r="57" spans="2:9">
      <c r="B57" s="107" t="str">
        <f t="shared" ref="B57:B68" si="8">B38</f>
        <v>Zielone obszary miejskie</v>
      </c>
      <c r="C57" s="71">
        <f>ROUND(C22/1.23,2)</f>
        <v>0</v>
      </c>
      <c r="D57" s="71">
        <f t="shared" ref="D57:E57" si="9">ROUND(D22/1.23,2)</f>
        <v>1668912.08</v>
      </c>
      <c r="E57" s="71">
        <f t="shared" si="9"/>
        <v>5006736.24</v>
      </c>
      <c r="F57" s="71">
        <f t="shared" ref="F57" si="10">ROUND(F22/1.23,2)</f>
        <v>5006736.24</v>
      </c>
      <c r="H57" s="11">
        <f t="shared" ref="H57:H70" si="11">SUM(C57:F57)</f>
        <v>11682384.560000001</v>
      </c>
      <c r="I57" s="9"/>
    </row>
    <row r="58" spans="2:9">
      <c r="B58" s="107" t="str">
        <f t="shared" si="8"/>
        <v>Kształtowanie świadomości ekologicznej, w tym w zakresie efektywności energetycznej i OZE</v>
      </c>
      <c r="C58" s="71">
        <f t="shared" ref="C58:E69" si="12">ROUND(C23/1.23,2)</f>
        <v>0</v>
      </c>
      <c r="D58" s="71">
        <f t="shared" si="12"/>
        <v>2490286.64</v>
      </c>
      <c r="E58" s="71">
        <f t="shared" si="12"/>
        <v>7470859.9299999997</v>
      </c>
      <c r="F58" s="71">
        <f t="shared" ref="F58" si="13">ROUND(F23/1.23,2)</f>
        <v>7470859.9299999997</v>
      </c>
      <c r="H58" s="11">
        <f t="shared" si="11"/>
        <v>17432006.5</v>
      </c>
      <c r="I58" s="9"/>
    </row>
    <row r="59" spans="2:9">
      <c r="B59" s="107" t="str">
        <f t="shared" si="8"/>
        <v xml:space="preserve">Integracja społeczna </v>
      </c>
      <c r="C59" s="71">
        <f t="shared" si="12"/>
        <v>0</v>
      </c>
      <c r="D59" s="71">
        <f t="shared" si="12"/>
        <v>1062375.8799999999</v>
      </c>
      <c r="E59" s="71">
        <f t="shared" si="12"/>
        <v>3187127.64</v>
      </c>
      <c r="F59" s="71">
        <f t="shared" ref="F59" si="14">ROUND(F24/1.23,2)</f>
        <v>2124751.7599999998</v>
      </c>
      <c r="H59" s="11">
        <f t="shared" si="11"/>
        <v>6374255.2799999993</v>
      </c>
      <c r="I59" s="9"/>
    </row>
    <row r="60" spans="2:9">
      <c r="B60" s="107" t="str">
        <f t="shared" si="8"/>
        <v>Zrównoważona mobilność miejska</v>
      </c>
      <c r="C60" s="71">
        <f t="shared" si="12"/>
        <v>0</v>
      </c>
      <c r="D60" s="71">
        <f t="shared" si="12"/>
        <v>1634575.5</v>
      </c>
      <c r="E60" s="71">
        <f>ROUND(E25/1.23,2)</f>
        <v>4903726.4800000004</v>
      </c>
      <c r="F60" s="71">
        <f t="shared" ref="F60" si="15">ROUND(F25/1.23,2)</f>
        <v>4903726.4800000004</v>
      </c>
      <c r="H60" s="11">
        <f t="shared" si="11"/>
        <v>11442028.460000001</v>
      </c>
      <c r="I60" s="9"/>
    </row>
    <row r="61" spans="2:9">
      <c r="B61" s="107" t="str">
        <f t="shared" si="8"/>
        <v>Edukacja gospodarki wodno-ściekowej</v>
      </c>
      <c r="C61" s="71">
        <f t="shared" si="12"/>
        <v>0</v>
      </c>
      <c r="D61" s="71">
        <f t="shared" si="12"/>
        <v>0</v>
      </c>
      <c r="E61" s="71">
        <f>ROUND(E26/1.23,2)</f>
        <v>226788.62</v>
      </c>
      <c r="F61" s="71">
        <f t="shared" ref="F61" si="16">ROUND(F26/1.23,2)</f>
        <v>0</v>
      </c>
      <c r="H61" s="11">
        <f t="shared" si="11"/>
        <v>226788.62</v>
      </c>
      <c r="I61" s="9"/>
    </row>
    <row r="62" spans="2:9">
      <c r="B62" s="107" t="str">
        <f t="shared" si="8"/>
        <v>Edukacja gospodarki odpadami</v>
      </c>
      <c r="C62" s="71">
        <f t="shared" si="12"/>
        <v>0</v>
      </c>
      <c r="D62" s="71">
        <f t="shared" si="12"/>
        <v>0</v>
      </c>
      <c r="E62" s="71">
        <f t="shared" si="12"/>
        <v>40650.410000000003</v>
      </c>
      <c r="F62" s="71">
        <f t="shared" ref="F62" si="17">ROUND(F27/1.23,2)</f>
        <v>0</v>
      </c>
      <c r="H62" s="11">
        <f t="shared" si="11"/>
        <v>40650.410000000003</v>
      </c>
      <c r="I62" s="9"/>
    </row>
    <row r="63" spans="2:9">
      <c r="B63" s="107" t="str">
        <f t="shared" si="8"/>
        <v xml:space="preserve">Działania w zakresie obrony cywilnej </v>
      </c>
      <c r="C63" s="71">
        <f t="shared" si="12"/>
        <v>0</v>
      </c>
      <c r="D63" s="71">
        <f t="shared" si="12"/>
        <v>0</v>
      </c>
      <c r="E63" s="71">
        <f t="shared" si="12"/>
        <v>81300.81</v>
      </c>
      <c r="F63" s="71">
        <f t="shared" ref="F63" si="18">ROUND(F28/1.23,2)</f>
        <v>0</v>
      </c>
      <c r="H63" s="11">
        <f t="shared" si="11"/>
        <v>81300.81</v>
      </c>
      <c r="I63" s="9"/>
    </row>
    <row r="64" spans="2:9">
      <c r="B64" s="107" t="str">
        <f t="shared" si="8"/>
        <v>Budowa Centrum badawczo – dydaktycznego</v>
      </c>
      <c r="C64" s="71">
        <f t="shared" si="12"/>
        <v>0</v>
      </c>
      <c r="D64" s="71">
        <f t="shared" si="12"/>
        <v>2887580.6</v>
      </c>
      <c r="E64" s="71">
        <f t="shared" si="12"/>
        <v>6930193.4400000004</v>
      </c>
      <c r="F64" s="71">
        <f t="shared" ref="F64" si="19">ROUND(F29/1.23,2)</f>
        <v>11320437.34</v>
      </c>
      <c r="H64" s="11">
        <f t="shared" si="11"/>
        <v>21138211.380000003</v>
      </c>
      <c r="I64" s="9"/>
    </row>
    <row r="65" spans="2:9">
      <c r="B65" s="107" t="str">
        <f t="shared" si="8"/>
        <v>Rewitalizacja Parku Jakuba Wagi</v>
      </c>
      <c r="C65" s="71">
        <f t="shared" si="12"/>
        <v>0</v>
      </c>
      <c r="D65" s="71">
        <f t="shared" si="12"/>
        <v>1178361.8999999999</v>
      </c>
      <c r="E65" s="71">
        <f t="shared" si="12"/>
        <v>3535085.72</v>
      </c>
      <c r="F65" s="71">
        <f t="shared" ref="F65" si="20">ROUND(F30/1.23,2)</f>
        <v>3535085.72</v>
      </c>
      <c r="H65" s="11">
        <f t="shared" si="11"/>
        <v>8248533.3399999999</v>
      </c>
      <c r="I65" s="9"/>
    </row>
    <row r="66" spans="2:9">
      <c r="B66" s="107" t="str">
        <f t="shared" si="8"/>
        <v>Termomodernizacja budynków użyteczności publicznej</v>
      </c>
      <c r="C66" s="71">
        <f t="shared" si="12"/>
        <v>0</v>
      </c>
      <c r="D66" s="71">
        <f t="shared" si="12"/>
        <v>9601490.2400000002</v>
      </c>
      <c r="E66" s="71">
        <f t="shared" si="12"/>
        <v>12801986.99</v>
      </c>
      <c r="F66" s="71">
        <f t="shared" ref="F66" si="21">ROUND(F31/1.23,2)</f>
        <v>0</v>
      </c>
      <c r="H66" s="11">
        <f t="shared" si="11"/>
        <v>22403477.23</v>
      </c>
      <c r="I66" s="9"/>
    </row>
    <row r="67" spans="2:9">
      <c r="B67" s="107" t="str">
        <f t="shared" si="8"/>
        <v xml:space="preserve">Tworzenie przestrzeni do integracji </v>
      </c>
      <c r="C67" s="71">
        <f t="shared" si="12"/>
        <v>0</v>
      </c>
      <c r="D67" s="71">
        <f t="shared" si="12"/>
        <v>963927.85</v>
      </c>
      <c r="E67" s="71">
        <f t="shared" si="12"/>
        <v>2891783.54</v>
      </c>
      <c r="F67" s="71">
        <f t="shared" ref="F67" si="22">ROUND(F32/1.23,2)</f>
        <v>0</v>
      </c>
      <c r="H67" s="11">
        <f t="shared" si="11"/>
        <v>3855711.39</v>
      </c>
      <c r="I67" s="9"/>
    </row>
    <row r="68" spans="2:9">
      <c r="B68" s="107" t="str">
        <f t="shared" si="8"/>
        <v>Poprawa dostępności infrastruktury drogowej dla transportu zbiorowego i w sytuacjach kryzysowych</v>
      </c>
      <c r="C68" s="71">
        <f t="shared" si="12"/>
        <v>0</v>
      </c>
      <c r="D68" s="71">
        <f t="shared" si="12"/>
        <v>3200496.75</v>
      </c>
      <c r="E68" s="71">
        <f t="shared" si="12"/>
        <v>9601490.2400000002</v>
      </c>
      <c r="F68" s="71">
        <f t="shared" ref="F68" si="23">ROUND(F33/1.23,2)</f>
        <v>9601490.2400000002</v>
      </c>
      <c r="H68" s="11">
        <f t="shared" si="11"/>
        <v>22403477.23</v>
      </c>
      <c r="I68" s="9"/>
    </row>
    <row r="69" spans="2:9">
      <c r="B69" s="107" t="str">
        <f>B50</f>
        <v>Program rozwoju kanalizacji deszczowej</v>
      </c>
      <c r="C69" s="71">
        <f t="shared" si="12"/>
        <v>0</v>
      </c>
      <c r="D69" s="71">
        <f t="shared" si="12"/>
        <v>0</v>
      </c>
      <c r="E69" s="71">
        <f t="shared" si="12"/>
        <v>500000</v>
      </c>
      <c r="F69" s="71">
        <f t="shared" ref="F69" si="24">ROUND(F34/1.23,2)</f>
        <v>500000</v>
      </c>
      <c r="H69" s="11">
        <f t="shared" si="11"/>
        <v>1000000</v>
      </c>
      <c r="I69" s="9"/>
    </row>
    <row r="70" spans="2:9">
      <c r="B70" s="12" t="s">
        <v>7</v>
      </c>
      <c r="C70" s="8">
        <f>SUM(C56:C69)</f>
        <v>0</v>
      </c>
      <c r="D70" s="8">
        <f>SUM(D56:D69)</f>
        <v>28239731.580000006</v>
      </c>
      <c r="E70" s="8">
        <f>SUM(E56:E69)</f>
        <v>65701867.990000002</v>
      </c>
      <c r="F70" s="8">
        <f>SUM(F56:F69)</f>
        <v>52987225.640000001</v>
      </c>
      <c r="H70" s="57">
        <f t="shared" si="11"/>
        <v>146928825.21000001</v>
      </c>
      <c r="I70" s="9"/>
    </row>
    <row r="71" spans="2:9">
      <c r="B71" s="87" t="s">
        <v>8</v>
      </c>
      <c r="C71" s="52"/>
      <c r="D71" s="52"/>
      <c r="E71" s="52"/>
      <c r="F71" s="52"/>
      <c r="H71" s="53"/>
      <c r="I71" s="9"/>
    </row>
    <row r="72" spans="2:9">
      <c r="B72" s="107" t="str">
        <f>B56</f>
        <v>Rozwój infrastruktury miejsc edukacji ekologicznej</v>
      </c>
      <c r="C72" s="11">
        <f>0</f>
        <v>0</v>
      </c>
      <c r="D72" s="11">
        <f>0</f>
        <v>0</v>
      </c>
      <c r="E72" s="11">
        <f>0</f>
        <v>0</v>
      </c>
      <c r="F72" s="11">
        <f>0</f>
        <v>0</v>
      </c>
      <c r="H72" s="11">
        <f>SUM(C72:F72)</f>
        <v>0</v>
      </c>
      <c r="I72" s="9"/>
    </row>
    <row r="73" spans="2:9">
      <c r="B73" s="107" t="str">
        <f t="shared" ref="B73:B85" si="25">B57</f>
        <v>Zielone obszary miejskie</v>
      </c>
      <c r="C73" s="11">
        <f>0</f>
        <v>0</v>
      </c>
      <c r="D73" s="11">
        <f>0</f>
        <v>0</v>
      </c>
      <c r="E73" s="11">
        <f>0</f>
        <v>0</v>
      </c>
      <c r="F73" s="11">
        <f>0</f>
        <v>0</v>
      </c>
      <c r="H73" s="11">
        <f t="shared" ref="H73:H87" si="26">SUM(C73:F73)</f>
        <v>0</v>
      </c>
      <c r="I73" s="9"/>
    </row>
    <row r="74" spans="2:9">
      <c r="B74" s="107" t="str">
        <f t="shared" si="25"/>
        <v>Kształtowanie świadomości ekologicznej, w tym w zakresie efektywności energetycznej i OZE</v>
      </c>
      <c r="C74" s="11">
        <f>0</f>
        <v>0</v>
      </c>
      <c r="D74" s="11">
        <f>0</f>
        <v>0</v>
      </c>
      <c r="E74" s="11">
        <f>0</f>
        <v>0</v>
      </c>
      <c r="F74" s="11">
        <f>0</f>
        <v>0</v>
      </c>
      <c r="H74" s="11">
        <f t="shared" si="26"/>
        <v>0</v>
      </c>
      <c r="I74" s="9"/>
    </row>
    <row r="75" spans="2:9">
      <c r="B75" s="107" t="str">
        <f t="shared" si="25"/>
        <v xml:space="preserve">Integracja społeczna </v>
      </c>
      <c r="C75" s="11">
        <f>0</f>
        <v>0</v>
      </c>
      <c r="D75" s="11">
        <f>0</f>
        <v>0</v>
      </c>
      <c r="E75" s="11">
        <f>0</f>
        <v>0</v>
      </c>
      <c r="F75" s="11">
        <f>0</f>
        <v>0</v>
      </c>
      <c r="H75" s="11">
        <f t="shared" si="26"/>
        <v>0</v>
      </c>
      <c r="I75" s="9"/>
    </row>
    <row r="76" spans="2:9">
      <c r="B76" s="107" t="str">
        <f t="shared" si="25"/>
        <v>Zrównoważona mobilność miejska</v>
      </c>
      <c r="C76" s="11">
        <f>0</f>
        <v>0</v>
      </c>
      <c r="D76" s="11">
        <f>0</f>
        <v>0</v>
      </c>
      <c r="E76" s="11">
        <f>0</f>
        <v>0</v>
      </c>
      <c r="F76" s="11">
        <f>0</f>
        <v>0</v>
      </c>
      <c r="H76" s="11">
        <f t="shared" si="26"/>
        <v>0</v>
      </c>
      <c r="I76" s="9"/>
    </row>
    <row r="77" spans="2:9">
      <c r="B77" s="107" t="str">
        <f t="shared" si="25"/>
        <v>Edukacja gospodarki wodno-ściekowej</v>
      </c>
      <c r="C77" s="11">
        <f>0</f>
        <v>0</v>
      </c>
      <c r="D77" s="11">
        <f>0</f>
        <v>0</v>
      </c>
      <c r="E77" s="11">
        <f>0</f>
        <v>0</v>
      </c>
      <c r="F77" s="11">
        <f>0</f>
        <v>0</v>
      </c>
      <c r="H77" s="11">
        <f t="shared" si="26"/>
        <v>0</v>
      </c>
      <c r="I77" s="9"/>
    </row>
    <row r="78" spans="2:9">
      <c r="B78" s="107" t="str">
        <f t="shared" si="25"/>
        <v>Edukacja gospodarki odpadami</v>
      </c>
      <c r="C78" s="11">
        <f>0</f>
        <v>0</v>
      </c>
      <c r="D78" s="11">
        <f>0</f>
        <v>0</v>
      </c>
      <c r="E78" s="11">
        <f>0</f>
        <v>0</v>
      </c>
      <c r="F78" s="11">
        <f>0</f>
        <v>0</v>
      </c>
      <c r="H78" s="11">
        <f t="shared" si="26"/>
        <v>0</v>
      </c>
      <c r="I78" s="9"/>
    </row>
    <row r="79" spans="2:9">
      <c r="B79" s="107" t="str">
        <f t="shared" si="25"/>
        <v xml:space="preserve">Działania w zakresie obrony cywilnej </v>
      </c>
      <c r="C79" s="11">
        <f>0</f>
        <v>0</v>
      </c>
      <c r="D79" s="11">
        <f>0</f>
        <v>0</v>
      </c>
      <c r="E79" s="11">
        <f>0</f>
        <v>0</v>
      </c>
      <c r="F79" s="11">
        <f>0</f>
        <v>0</v>
      </c>
      <c r="H79" s="11">
        <f t="shared" si="26"/>
        <v>0</v>
      </c>
      <c r="I79" s="9"/>
    </row>
    <row r="80" spans="2:9">
      <c r="B80" s="107" t="str">
        <f t="shared" si="25"/>
        <v>Budowa Centrum badawczo – dydaktycznego</v>
      </c>
      <c r="C80" s="11">
        <f>0</f>
        <v>0</v>
      </c>
      <c r="D80" s="11">
        <f>0</f>
        <v>0</v>
      </c>
      <c r="E80" s="11">
        <f>0</f>
        <v>0</v>
      </c>
      <c r="F80" s="11">
        <f>0</f>
        <v>0</v>
      </c>
      <c r="H80" s="11">
        <f t="shared" si="26"/>
        <v>0</v>
      </c>
      <c r="I80" s="9"/>
    </row>
    <row r="81" spans="2:9">
      <c r="B81" s="107" t="str">
        <f t="shared" si="25"/>
        <v>Rewitalizacja Parku Jakuba Wagi</v>
      </c>
      <c r="C81" s="11">
        <f>0</f>
        <v>0</v>
      </c>
      <c r="D81" s="11">
        <f>0</f>
        <v>0</v>
      </c>
      <c r="E81" s="11">
        <f>0</f>
        <v>0</v>
      </c>
      <c r="F81" s="11">
        <f>0</f>
        <v>0</v>
      </c>
      <c r="H81" s="11">
        <f t="shared" si="26"/>
        <v>0</v>
      </c>
      <c r="I81" s="9"/>
    </row>
    <row r="82" spans="2:9">
      <c r="B82" s="107" t="str">
        <f t="shared" si="25"/>
        <v>Termomodernizacja budynków użyteczności publicznej</v>
      </c>
      <c r="C82" s="11">
        <f>0</f>
        <v>0</v>
      </c>
      <c r="D82" s="11">
        <f>0</f>
        <v>0</v>
      </c>
      <c r="E82" s="11">
        <f>0</f>
        <v>0</v>
      </c>
      <c r="F82" s="11">
        <f>0</f>
        <v>0</v>
      </c>
      <c r="H82" s="11">
        <f t="shared" si="26"/>
        <v>0</v>
      </c>
      <c r="I82" s="9"/>
    </row>
    <row r="83" spans="2:9">
      <c r="B83" s="107" t="str">
        <f t="shared" si="25"/>
        <v xml:space="preserve">Tworzenie przestrzeni do integracji </v>
      </c>
      <c r="C83" s="11">
        <f>0</f>
        <v>0</v>
      </c>
      <c r="D83" s="11">
        <f>0</f>
        <v>0</v>
      </c>
      <c r="E83" s="11">
        <f>0</f>
        <v>0</v>
      </c>
      <c r="F83" s="11">
        <f>0</f>
        <v>0</v>
      </c>
      <c r="H83" s="11">
        <f t="shared" si="26"/>
        <v>0</v>
      </c>
      <c r="I83" s="9"/>
    </row>
    <row r="84" spans="2:9">
      <c r="B84" s="107" t="str">
        <f t="shared" si="25"/>
        <v>Poprawa dostępności infrastruktury drogowej dla transportu zbiorowego i w sytuacjach kryzysowych</v>
      </c>
      <c r="C84" s="11">
        <f>0</f>
        <v>0</v>
      </c>
      <c r="D84" s="11">
        <f>0</f>
        <v>0</v>
      </c>
      <c r="E84" s="11">
        <f>0</f>
        <v>0</v>
      </c>
      <c r="F84" s="11">
        <f>0</f>
        <v>0</v>
      </c>
      <c r="H84" s="11">
        <f t="shared" si="26"/>
        <v>0</v>
      </c>
      <c r="I84" s="9"/>
    </row>
    <row r="85" spans="2:9">
      <c r="B85" s="107" t="str">
        <f t="shared" si="25"/>
        <v>Program rozwoju kanalizacji deszczowej</v>
      </c>
      <c r="C85" s="11">
        <f>0</f>
        <v>0</v>
      </c>
      <c r="D85" s="11">
        <f>0</f>
        <v>0</v>
      </c>
      <c r="E85" s="11">
        <f>0</f>
        <v>0</v>
      </c>
      <c r="F85" s="11">
        <f>0</f>
        <v>0</v>
      </c>
      <c r="H85" s="11">
        <f t="shared" si="26"/>
        <v>0</v>
      </c>
      <c r="I85" s="9"/>
    </row>
    <row r="86" spans="2:9">
      <c r="B86" s="12" t="s">
        <v>9</v>
      </c>
      <c r="C86" s="8">
        <f>SUM(C72:C85)</f>
        <v>0</v>
      </c>
      <c r="D86" s="8">
        <f>SUM(D72:D85)</f>
        <v>0</v>
      </c>
      <c r="E86" s="8">
        <f>SUM(E72:E85)</f>
        <v>0</v>
      </c>
      <c r="F86" s="8">
        <f>SUM(F72:F85)</f>
        <v>0</v>
      </c>
      <c r="H86" s="11">
        <f t="shared" si="26"/>
        <v>0</v>
      </c>
    </row>
    <row r="87" spans="2:9">
      <c r="B87" s="12" t="s">
        <v>107</v>
      </c>
      <c r="C87" s="8">
        <f>C70+C86</f>
        <v>0</v>
      </c>
      <c r="D87" s="8">
        <f>D70+D86</f>
        <v>28239731.580000006</v>
      </c>
      <c r="E87" s="8">
        <f>E70+E86</f>
        <v>65701867.990000002</v>
      </c>
      <c r="F87" s="8">
        <f>F70+F86</f>
        <v>52987225.640000001</v>
      </c>
      <c r="H87" s="57">
        <f t="shared" si="26"/>
        <v>146928825.21000001</v>
      </c>
    </row>
    <row r="89" spans="2:9" s="50" customFormat="1">
      <c r="B89" s="89" t="s">
        <v>111</v>
      </c>
      <c r="C89" s="55">
        <f>C54</f>
        <v>2025</v>
      </c>
      <c r="D89" s="55">
        <f>D54</f>
        <v>2026</v>
      </c>
      <c r="E89" s="55">
        <f>E54</f>
        <v>2027</v>
      </c>
      <c r="F89" s="55">
        <f>F54</f>
        <v>2028</v>
      </c>
      <c r="G89" s="3"/>
      <c r="H89" s="55" t="s">
        <v>5</v>
      </c>
    </row>
    <row r="90" spans="2:9">
      <c r="B90" s="87" t="s">
        <v>6</v>
      </c>
      <c r="C90" s="52"/>
      <c r="D90" s="52"/>
      <c r="E90" s="52"/>
      <c r="F90" s="52"/>
      <c r="H90" s="53"/>
    </row>
    <row r="91" spans="2:9">
      <c r="B91" s="87"/>
      <c r="C91" s="52"/>
      <c r="D91" s="52"/>
      <c r="E91" s="52"/>
      <c r="F91" s="52"/>
      <c r="H91" s="53"/>
    </row>
    <row r="92" spans="2:9">
      <c r="B92" s="88" t="str">
        <f>B72</f>
        <v>Rozwój infrastruktury miejsc edukacji ekologicznej</v>
      </c>
      <c r="C92" s="11">
        <f>C21-C56</f>
        <v>0</v>
      </c>
      <c r="D92" s="11">
        <f t="shared" ref="D92:E92" si="27">D21-D56</f>
        <v>0</v>
      </c>
      <c r="E92" s="11">
        <f t="shared" si="27"/>
        <v>0</v>
      </c>
      <c r="F92" s="11">
        <f t="shared" ref="F92" si="28">F21-F56</f>
        <v>0</v>
      </c>
      <c r="H92" s="11">
        <f>SUM(C92:F92)</f>
        <v>0</v>
      </c>
    </row>
    <row r="93" spans="2:9">
      <c r="B93" s="88" t="str">
        <f t="shared" ref="B93:B105" si="29">B73</f>
        <v>Zielone obszary miejskie</v>
      </c>
      <c r="C93" s="11">
        <f t="shared" ref="C93:E105" si="30">C22-C57</f>
        <v>0</v>
      </c>
      <c r="D93" s="11">
        <f t="shared" si="30"/>
        <v>383849.78</v>
      </c>
      <c r="E93" s="11">
        <f t="shared" si="30"/>
        <v>1151549.33</v>
      </c>
      <c r="F93" s="11">
        <f t="shared" ref="F93" si="31">F22-F57</f>
        <v>1151549.3299999991</v>
      </c>
      <c r="H93" s="11">
        <f t="shared" ref="H93:H106" si="32">SUM(C93:F93)</f>
        <v>2686948.4399999995</v>
      </c>
    </row>
    <row r="94" spans="2:9">
      <c r="B94" s="88" t="str">
        <f t="shared" si="29"/>
        <v>Kształtowanie świadomości ekologicznej, w tym w zakresie efektywności energetycznej i OZE</v>
      </c>
      <c r="C94" s="11">
        <f t="shared" si="30"/>
        <v>0</v>
      </c>
      <c r="D94" s="11">
        <f t="shared" si="30"/>
        <v>572765.9299999997</v>
      </c>
      <c r="E94" s="11">
        <f t="shared" si="30"/>
        <v>1718297.7800000012</v>
      </c>
      <c r="F94" s="11">
        <f t="shared" ref="F94" si="33">F23-F58</f>
        <v>1718297.7899999991</v>
      </c>
      <c r="H94" s="11">
        <f t="shared" si="32"/>
        <v>4009361.5</v>
      </c>
    </row>
    <row r="95" spans="2:9">
      <c r="B95" s="88" t="str">
        <f t="shared" si="29"/>
        <v xml:space="preserve">Integracja społeczna </v>
      </c>
      <c r="C95" s="11">
        <f t="shared" si="30"/>
        <v>0</v>
      </c>
      <c r="D95" s="11">
        <f t="shared" si="30"/>
        <v>244346.45000000019</v>
      </c>
      <c r="E95" s="11">
        <f t="shared" si="30"/>
        <v>733039.35999999987</v>
      </c>
      <c r="F95" s="11">
        <f t="shared" ref="F95" si="34">F24-F59</f>
        <v>488692.91000000015</v>
      </c>
      <c r="H95" s="11">
        <f t="shared" si="32"/>
        <v>1466078.7200000002</v>
      </c>
    </row>
    <row r="96" spans="2:9">
      <c r="B96" s="88" t="str">
        <f t="shared" si="29"/>
        <v>Zrównoważona mobilność miejska</v>
      </c>
      <c r="C96" s="11">
        <f t="shared" si="30"/>
        <v>0</v>
      </c>
      <c r="D96" s="11">
        <f t="shared" si="30"/>
        <v>375952.3600000001</v>
      </c>
      <c r="E96" s="11">
        <f>E25-E60</f>
        <v>1127857.0899999999</v>
      </c>
      <c r="F96" s="11">
        <f t="shared" ref="F96" si="35">F25-F60</f>
        <v>1127857.0899999989</v>
      </c>
      <c r="H96" s="11">
        <f t="shared" si="32"/>
        <v>2631666.5399999991</v>
      </c>
    </row>
    <row r="97" spans="2:8">
      <c r="B97" s="88" t="str">
        <f t="shared" si="29"/>
        <v>Edukacja gospodarki wodno-ściekowej</v>
      </c>
      <c r="C97" s="11">
        <f t="shared" si="30"/>
        <v>0</v>
      </c>
      <c r="D97" s="11">
        <f t="shared" si="30"/>
        <v>0</v>
      </c>
      <c r="E97" s="11">
        <f>E26-E61</f>
        <v>52161.380000000005</v>
      </c>
      <c r="F97" s="11">
        <f t="shared" ref="F97" si="36">F26-F61</f>
        <v>0</v>
      </c>
      <c r="H97" s="11">
        <f t="shared" si="32"/>
        <v>52161.380000000005</v>
      </c>
    </row>
    <row r="98" spans="2:8">
      <c r="B98" s="88" t="str">
        <f t="shared" si="29"/>
        <v>Edukacja gospodarki odpadami</v>
      </c>
      <c r="C98" s="11">
        <f t="shared" si="30"/>
        <v>0</v>
      </c>
      <c r="D98" s="11">
        <f t="shared" si="30"/>
        <v>0</v>
      </c>
      <c r="E98" s="11">
        <f t="shared" si="30"/>
        <v>9349.5899999999965</v>
      </c>
      <c r="F98" s="11">
        <f t="shared" ref="F98" si="37">F27-F62</f>
        <v>0</v>
      </c>
      <c r="H98" s="11">
        <f t="shared" si="32"/>
        <v>9349.5899999999965</v>
      </c>
    </row>
    <row r="99" spans="2:8">
      <c r="B99" s="88" t="str">
        <f t="shared" si="29"/>
        <v xml:space="preserve">Działania w zakresie obrony cywilnej </v>
      </c>
      <c r="C99" s="11">
        <f t="shared" si="30"/>
        <v>0</v>
      </c>
      <c r="D99" s="11">
        <f t="shared" si="30"/>
        <v>0</v>
      </c>
      <c r="E99" s="11">
        <f t="shared" si="30"/>
        <v>18699.190000000002</v>
      </c>
      <c r="F99" s="11">
        <f t="shared" ref="F99" si="38">F28-F63</f>
        <v>0</v>
      </c>
      <c r="H99" s="11">
        <f t="shared" si="32"/>
        <v>18699.190000000002</v>
      </c>
    </row>
    <row r="100" spans="2:8">
      <c r="B100" s="88" t="str">
        <f t="shared" si="29"/>
        <v>Budowa Centrum badawczo – dydaktycznego</v>
      </c>
      <c r="C100" s="11">
        <f t="shared" si="30"/>
        <v>0</v>
      </c>
      <c r="D100" s="11">
        <f t="shared" si="30"/>
        <v>664143.54</v>
      </c>
      <c r="E100" s="11">
        <f t="shared" si="30"/>
        <v>1593944.4899999993</v>
      </c>
      <c r="F100" s="11">
        <f t="shared" ref="F100" si="39">F29-F64</f>
        <v>2603700.59</v>
      </c>
      <c r="H100" s="11">
        <f t="shared" si="32"/>
        <v>4861788.6199999992</v>
      </c>
    </row>
    <row r="101" spans="2:8">
      <c r="B101" s="88" t="str">
        <f t="shared" si="29"/>
        <v>Rewitalizacja Parku Jakuba Wagi</v>
      </c>
      <c r="C101" s="11">
        <f t="shared" si="30"/>
        <v>0</v>
      </c>
      <c r="D101" s="11">
        <f t="shared" si="30"/>
        <v>271023.24</v>
      </c>
      <c r="E101" s="11">
        <f t="shared" si="30"/>
        <v>813069.7099999995</v>
      </c>
      <c r="F101" s="11">
        <f t="shared" ref="F101" si="40">F30-F65</f>
        <v>813069.71000000043</v>
      </c>
      <c r="H101" s="11">
        <f t="shared" si="32"/>
        <v>1897162.66</v>
      </c>
    </row>
    <row r="102" spans="2:8">
      <c r="B102" s="88" t="str">
        <f t="shared" si="29"/>
        <v>Termomodernizacja budynków użyteczności publicznej</v>
      </c>
      <c r="C102" s="11">
        <f t="shared" si="30"/>
        <v>0</v>
      </c>
      <c r="D102" s="11">
        <f t="shared" si="30"/>
        <v>2208342.7599999998</v>
      </c>
      <c r="E102" s="11">
        <f t="shared" si="30"/>
        <v>2944457.01</v>
      </c>
      <c r="F102" s="11">
        <f t="shared" ref="F102" si="41">F31-F66</f>
        <v>0</v>
      </c>
      <c r="H102" s="11">
        <f t="shared" si="32"/>
        <v>5152799.7699999996</v>
      </c>
    </row>
    <row r="103" spans="2:8">
      <c r="B103" s="88" t="str">
        <f t="shared" si="29"/>
        <v xml:space="preserve">Tworzenie przestrzeni do integracji </v>
      </c>
      <c r="C103" s="11">
        <f t="shared" si="30"/>
        <v>0</v>
      </c>
      <c r="D103" s="11">
        <f t="shared" si="30"/>
        <v>221703.40000000002</v>
      </c>
      <c r="E103" s="11">
        <f t="shared" si="30"/>
        <v>665110.21</v>
      </c>
      <c r="F103" s="11">
        <f t="shared" ref="F103" si="42">F32-F67</f>
        <v>0</v>
      </c>
      <c r="H103" s="11">
        <f t="shared" si="32"/>
        <v>886813.61</v>
      </c>
    </row>
    <row r="104" spans="2:8">
      <c r="B104" s="88" t="str">
        <f t="shared" si="29"/>
        <v>Poprawa dostępności infrastruktury drogowej dla transportu zbiorowego i w sytuacjach kryzysowych</v>
      </c>
      <c r="C104" s="11">
        <f t="shared" si="30"/>
        <v>0</v>
      </c>
      <c r="D104" s="11">
        <f t="shared" si="30"/>
        <v>736114.25</v>
      </c>
      <c r="E104" s="11">
        <f t="shared" si="30"/>
        <v>2208342.7599999998</v>
      </c>
      <c r="F104" s="11">
        <f t="shared" ref="F104" si="43">F33-F68</f>
        <v>2208342.7599999998</v>
      </c>
      <c r="H104" s="11">
        <f t="shared" si="32"/>
        <v>5152799.7699999996</v>
      </c>
    </row>
    <row r="105" spans="2:8">
      <c r="B105" s="88" t="str">
        <f t="shared" si="29"/>
        <v>Program rozwoju kanalizacji deszczowej</v>
      </c>
      <c r="C105" s="11">
        <f t="shared" si="30"/>
        <v>0</v>
      </c>
      <c r="D105" s="11">
        <f t="shared" si="30"/>
        <v>0</v>
      </c>
      <c r="E105" s="11">
        <f t="shared" si="30"/>
        <v>115000</v>
      </c>
      <c r="F105" s="11">
        <f t="shared" ref="F105" si="44">F34-F69</f>
        <v>115000</v>
      </c>
      <c r="H105" s="11">
        <f t="shared" si="32"/>
        <v>230000</v>
      </c>
    </row>
    <row r="106" spans="2:8">
      <c r="B106" s="107" t="s">
        <v>7</v>
      </c>
      <c r="C106" s="8">
        <f>SUM(C92:C105)</f>
        <v>0</v>
      </c>
      <c r="D106" s="8">
        <f>SUM(D92:D105)</f>
        <v>5678241.71</v>
      </c>
      <c r="E106" s="8">
        <f>SUM(E92:E105)</f>
        <v>13150877.9</v>
      </c>
      <c r="F106" s="8">
        <f>SUM(F92:F105)</f>
        <v>10226510.179999998</v>
      </c>
      <c r="H106" s="57">
        <f t="shared" si="32"/>
        <v>29055629.789999999</v>
      </c>
    </row>
    <row r="107" spans="2:8">
      <c r="B107" s="87" t="s">
        <v>8</v>
      </c>
      <c r="C107" s="52"/>
      <c r="D107" s="52"/>
      <c r="E107" s="52"/>
      <c r="F107" s="52"/>
      <c r="H107" s="53"/>
    </row>
    <row r="108" spans="2:8" ht="9.6" customHeight="1">
      <c r="B108" s="107" t="str">
        <f>B92</f>
        <v>Rozwój infrastruktury miejsc edukacji ekologicznej</v>
      </c>
      <c r="C108" s="11">
        <f>C37-C72</f>
        <v>0</v>
      </c>
      <c r="D108" s="11">
        <f t="shared" ref="D108:E108" si="45">D37-D72</f>
        <v>816896.55</v>
      </c>
      <c r="E108" s="11">
        <f t="shared" si="45"/>
        <v>1960551.72</v>
      </c>
      <c r="F108" s="11">
        <f t="shared" ref="F108" si="46">F37-F72</f>
        <v>1945601.7300000002</v>
      </c>
      <c r="H108" s="11">
        <f>SUM(C108:F108)</f>
        <v>4723050</v>
      </c>
    </row>
    <row r="109" spans="2:8" ht="9.6" customHeight="1">
      <c r="B109" s="88" t="str">
        <f t="shared" ref="B109:B121" si="47">B93</f>
        <v>Zielone obszary miejskie</v>
      </c>
      <c r="C109" s="11">
        <f t="shared" ref="C109:E121" si="48">C38-C73</f>
        <v>0</v>
      </c>
      <c r="D109" s="11">
        <f t="shared" si="48"/>
        <v>0</v>
      </c>
      <c r="E109" s="11">
        <f t="shared" si="48"/>
        <v>0</v>
      </c>
      <c r="F109" s="11">
        <f t="shared" ref="F109" si="49">F38-F73</f>
        <v>0</v>
      </c>
      <c r="H109" s="11">
        <f t="shared" ref="H109:H123" si="50">SUM(C109:F109)</f>
        <v>0</v>
      </c>
    </row>
    <row r="110" spans="2:8" ht="9.6" customHeight="1">
      <c r="B110" s="88" t="str">
        <f t="shared" si="47"/>
        <v>Kształtowanie świadomości ekologicznej, w tym w zakresie efektywności energetycznej i OZE</v>
      </c>
      <c r="C110" s="11">
        <f t="shared" si="48"/>
        <v>0</v>
      </c>
      <c r="D110" s="11">
        <f t="shared" si="48"/>
        <v>0</v>
      </c>
      <c r="E110" s="11">
        <f t="shared" si="48"/>
        <v>0</v>
      </c>
      <c r="F110" s="11">
        <f t="shared" ref="F110" si="51">F39-F74</f>
        <v>0</v>
      </c>
      <c r="H110" s="11">
        <f t="shared" si="50"/>
        <v>0</v>
      </c>
    </row>
    <row r="111" spans="2:8" ht="9.6" customHeight="1">
      <c r="B111" s="88" t="str">
        <f t="shared" si="47"/>
        <v xml:space="preserve">Integracja społeczna </v>
      </c>
      <c r="C111" s="11">
        <f t="shared" si="48"/>
        <v>0</v>
      </c>
      <c r="D111" s="11">
        <f t="shared" si="48"/>
        <v>0</v>
      </c>
      <c r="E111" s="11">
        <f t="shared" si="48"/>
        <v>0</v>
      </c>
      <c r="F111" s="11">
        <f t="shared" ref="F111" si="52">F40-F75</f>
        <v>0</v>
      </c>
      <c r="H111" s="11">
        <f t="shared" si="50"/>
        <v>0</v>
      </c>
    </row>
    <row r="112" spans="2:8" ht="9.6" customHeight="1">
      <c r="B112" s="88" t="str">
        <f t="shared" si="47"/>
        <v>Zrównoważona mobilność miejska</v>
      </c>
      <c r="C112" s="11">
        <f t="shared" si="48"/>
        <v>0</v>
      </c>
      <c r="D112" s="11">
        <f t="shared" si="48"/>
        <v>0</v>
      </c>
      <c r="E112" s="11">
        <f t="shared" si="48"/>
        <v>0</v>
      </c>
      <c r="F112" s="11">
        <f t="shared" ref="F112" si="53">F41-F76</f>
        <v>0</v>
      </c>
      <c r="H112" s="11">
        <f t="shared" si="50"/>
        <v>0</v>
      </c>
    </row>
    <row r="113" spans="2:8" ht="9.6" customHeight="1">
      <c r="B113" s="88" t="str">
        <f t="shared" si="47"/>
        <v>Edukacja gospodarki wodno-ściekowej</v>
      </c>
      <c r="C113" s="11">
        <f t="shared" si="48"/>
        <v>0</v>
      </c>
      <c r="D113" s="11">
        <f t="shared" si="48"/>
        <v>0</v>
      </c>
      <c r="E113" s="11">
        <f t="shared" si="48"/>
        <v>0</v>
      </c>
      <c r="F113" s="11">
        <f t="shared" ref="F113" si="54">F42-F77</f>
        <v>0</v>
      </c>
      <c r="H113" s="11">
        <f t="shared" si="50"/>
        <v>0</v>
      </c>
    </row>
    <row r="114" spans="2:8" ht="9.6" customHeight="1">
      <c r="B114" s="88" t="str">
        <f t="shared" si="47"/>
        <v>Edukacja gospodarki odpadami</v>
      </c>
      <c r="C114" s="11">
        <f t="shared" si="48"/>
        <v>0</v>
      </c>
      <c r="D114" s="11">
        <f t="shared" si="48"/>
        <v>0</v>
      </c>
      <c r="E114" s="11">
        <f t="shared" si="48"/>
        <v>0</v>
      </c>
      <c r="F114" s="11">
        <f t="shared" ref="F114" si="55">F43-F78</f>
        <v>0</v>
      </c>
      <c r="H114" s="11">
        <f t="shared" si="50"/>
        <v>0</v>
      </c>
    </row>
    <row r="115" spans="2:8" ht="9.6" customHeight="1">
      <c r="B115" s="88" t="str">
        <f t="shared" si="47"/>
        <v xml:space="preserve">Działania w zakresie obrony cywilnej </v>
      </c>
      <c r="C115" s="11">
        <f t="shared" si="48"/>
        <v>0</v>
      </c>
      <c r="D115" s="11">
        <f t="shared" si="48"/>
        <v>0</v>
      </c>
      <c r="E115" s="11">
        <f t="shared" si="48"/>
        <v>0</v>
      </c>
      <c r="F115" s="11">
        <f t="shared" ref="F115" si="56">F44-F79</f>
        <v>0</v>
      </c>
      <c r="H115" s="11">
        <f t="shared" si="50"/>
        <v>0</v>
      </c>
    </row>
    <row r="116" spans="2:8" ht="9.6" customHeight="1">
      <c r="B116" s="88" t="str">
        <f t="shared" si="47"/>
        <v>Budowa Centrum badawczo – dydaktycznego</v>
      </c>
      <c r="C116" s="11">
        <f t="shared" si="48"/>
        <v>0</v>
      </c>
      <c r="D116" s="11">
        <f t="shared" si="48"/>
        <v>0</v>
      </c>
      <c r="E116" s="11">
        <f t="shared" si="48"/>
        <v>0</v>
      </c>
      <c r="F116" s="11">
        <f t="shared" ref="F116" si="57">F45-F80</f>
        <v>0</v>
      </c>
      <c r="H116" s="11">
        <f t="shared" si="50"/>
        <v>0</v>
      </c>
    </row>
    <row r="117" spans="2:8" ht="9.6" customHeight="1">
      <c r="B117" s="88" t="str">
        <f t="shared" si="47"/>
        <v>Rewitalizacja Parku Jakuba Wagi</v>
      </c>
      <c r="C117" s="11">
        <f t="shared" si="48"/>
        <v>0</v>
      </c>
      <c r="D117" s="11">
        <f t="shared" si="48"/>
        <v>0</v>
      </c>
      <c r="E117" s="11">
        <f t="shared" si="48"/>
        <v>0</v>
      </c>
      <c r="F117" s="11">
        <f t="shared" ref="F117" si="58">F46-F81</f>
        <v>0</v>
      </c>
      <c r="H117" s="11">
        <f t="shared" si="50"/>
        <v>0</v>
      </c>
    </row>
    <row r="118" spans="2:8" ht="9.6" customHeight="1">
      <c r="B118" s="88" t="str">
        <f t="shared" si="47"/>
        <v>Termomodernizacja budynków użyteczności publicznej</v>
      </c>
      <c r="C118" s="11">
        <f t="shared" si="48"/>
        <v>0</v>
      </c>
      <c r="D118" s="11">
        <f t="shared" si="48"/>
        <v>0</v>
      </c>
      <c r="E118" s="11">
        <f t="shared" si="48"/>
        <v>0</v>
      </c>
      <c r="F118" s="11">
        <f t="shared" ref="F118" si="59">F47-F82</f>
        <v>0</v>
      </c>
      <c r="H118" s="11">
        <f t="shared" si="50"/>
        <v>0</v>
      </c>
    </row>
    <row r="119" spans="2:8" ht="9.6" customHeight="1">
      <c r="B119" s="88" t="str">
        <f t="shared" si="47"/>
        <v xml:space="preserve">Tworzenie przestrzeni do integracji </v>
      </c>
      <c r="C119" s="11">
        <f t="shared" si="48"/>
        <v>0</v>
      </c>
      <c r="D119" s="11">
        <f t="shared" si="48"/>
        <v>0</v>
      </c>
      <c r="E119" s="11">
        <f t="shared" si="48"/>
        <v>0</v>
      </c>
      <c r="F119" s="11">
        <f t="shared" ref="F119" si="60">F48-F83</f>
        <v>0</v>
      </c>
      <c r="H119" s="11">
        <f t="shared" si="50"/>
        <v>0</v>
      </c>
    </row>
    <row r="120" spans="2:8" ht="9.6" customHeight="1">
      <c r="B120" s="88" t="str">
        <f t="shared" si="47"/>
        <v>Poprawa dostępności infrastruktury drogowej dla transportu zbiorowego i w sytuacjach kryzysowych</v>
      </c>
      <c r="C120" s="11">
        <f t="shared" si="48"/>
        <v>0</v>
      </c>
      <c r="D120" s="11">
        <f t="shared" si="48"/>
        <v>0</v>
      </c>
      <c r="E120" s="11">
        <f t="shared" si="48"/>
        <v>0</v>
      </c>
      <c r="F120" s="11">
        <f t="shared" ref="F120" si="61">F49-F84</f>
        <v>0</v>
      </c>
      <c r="H120" s="11">
        <f t="shared" si="50"/>
        <v>0</v>
      </c>
    </row>
    <row r="121" spans="2:8" ht="9.6" customHeight="1">
      <c r="B121" s="88" t="str">
        <f t="shared" si="47"/>
        <v>Program rozwoju kanalizacji deszczowej</v>
      </c>
      <c r="C121" s="11">
        <f t="shared" si="48"/>
        <v>0</v>
      </c>
      <c r="D121" s="11">
        <f t="shared" si="48"/>
        <v>0</v>
      </c>
      <c r="E121" s="11">
        <f t="shared" si="48"/>
        <v>0</v>
      </c>
      <c r="F121" s="11">
        <f t="shared" ref="F121" si="62">F50-F85</f>
        <v>0</v>
      </c>
      <c r="H121" s="11">
        <f t="shared" si="50"/>
        <v>0</v>
      </c>
    </row>
    <row r="122" spans="2:8">
      <c r="B122" s="12" t="s">
        <v>9</v>
      </c>
      <c r="C122" s="8">
        <f>SUM(C108:C121)</f>
        <v>0</v>
      </c>
      <c r="D122" s="8">
        <f>SUM(D108:D121)</f>
        <v>816896.55</v>
      </c>
      <c r="E122" s="8">
        <f>SUM(E108:E121)</f>
        <v>1960551.72</v>
      </c>
      <c r="F122" s="8">
        <f>SUM(F108:F121)</f>
        <v>1945601.7300000002</v>
      </c>
      <c r="H122" s="57">
        <f t="shared" si="50"/>
        <v>4723050</v>
      </c>
    </row>
    <row r="123" spans="2:8">
      <c r="B123" s="12" t="s">
        <v>108</v>
      </c>
      <c r="C123" s="8">
        <f>C106+C122</f>
        <v>0</v>
      </c>
      <c r="D123" s="8">
        <f>D106+D122</f>
        <v>6495138.2599999998</v>
      </c>
      <c r="E123" s="8">
        <f>E106+E122</f>
        <v>15111429.620000001</v>
      </c>
      <c r="F123" s="8">
        <f>F106+F122</f>
        <v>12172111.909999998</v>
      </c>
      <c r="H123" s="57">
        <f t="shared" si="50"/>
        <v>33778679.789999999</v>
      </c>
    </row>
    <row r="125" spans="2:8">
      <c r="B125" s="4" t="s">
        <v>123</v>
      </c>
      <c r="D125" s="56"/>
    </row>
    <row r="126" spans="2:8">
      <c r="B126" s="4"/>
      <c r="D126" s="56"/>
    </row>
    <row r="128" spans="2:8">
      <c r="B128" s="90" t="s">
        <v>168</v>
      </c>
      <c r="D128" s="56"/>
      <c r="E128" s="44">
        <v>1</v>
      </c>
    </row>
    <row r="129" spans="2:18">
      <c r="D129" s="56"/>
    </row>
    <row r="130" spans="2:18">
      <c r="B130" s="4" t="s">
        <v>130</v>
      </c>
      <c r="E130" s="49"/>
    </row>
    <row r="131" spans="2:18">
      <c r="H131" s="58"/>
    </row>
    <row r="132" spans="2:18" s="50" customFormat="1">
      <c r="B132" s="91" t="s">
        <v>115</v>
      </c>
      <c r="C132" s="6">
        <f t="shared" ref="C132:Q132" si="63">C4</f>
        <v>2025</v>
      </c>
      <c r="D132" s="6">
        <f t="shared" si="63"/>
        <v>2026</v>
      </c>
      <c r="E132" s="6">
        <f t="shared" si="63"/>
        <v>2027</v>
      </c>
      <c r="F132" s="6">
        <f t="shared" si="63"/>
        <v>2028</v>
      </c>
      <c r="G132" s="6">
        <f t="shared" si="63"/>
        <v>2029</v>
      </c>
      <c r="H132" s="6">
        <f t="shared" si="63"/>
        <v>2030</v>
      </c>
      <c r="I132" s="6">
        <f t="shared" si="63"/>
        <v>2031</v>
      </c>
      <c r="J132" s="6">
        <f t="shared" si="63"/>
        <v>2032</v>
      </c>
      <c r="K132" s="6">
        <f t="shared" si="63"/>
        <v>2033</v>
      </c>
      <c r="L132" s="6">
        <f t="shared" si="63"/>
        <v>2034</v>
      </c>
      <c r="M132" s="6">
        <f t="shared" si="63"/>
        <v>2035</v>
      </c>
      <c r="N132" s="6">
        <f t="shared" si="63"/>
        <v>2036</v>
      </c>
      <c r="O132" s="6">
        <f t="shared" si="63"/>
        <v>2037</v>
      </c>
      <c r="P132" s="6">
        <f t="shared" si="63"/>
        <v>2038</v>
      </c>
      <c r="Q132" s="6">
        <f t="shared" si="63"/>
        <v>2039</v>
      </c>
      <c r="R132" s="3"/>
    </row>
    <row r="133" spans="2:18">
      <c r="B133" s="10" t="s">
        <v>10</v>
      </c>
      <c r="C133" s="16">
        <v>0</v>
      </c>
      <c r="D133" s="16">
        <v>0</v>
      </c>
      <c r="E133" s="16">
        <f>E143</f>
        <v>0</v>
      </c>
      <c r="F133" s="16">
        <f t="shared" ref="F133:Q133" si="64">F143</f>
        <v>0</v>
      </c>
      <c r="G133" s="16">
        <f t="shared" si="64"/>
        <v>1881288.2521000004</v>
      </c>
      <c r="H133" s="16">
        <f t="shared" si="64"/>
        <v>1881288.2521000004</v>
      </c>
      <c r="I133" s="16">
        <f t="shared" si="64"/>
        <v>1881288.2521000004</v>
      </c>
      <c r="J133" s="16">
        <f t="shared" si="64"/>
        <v>1881288.2521000004</v>
      </c>
      <c r="K133" s="16">
        <f t="shared" si="64"/>
        <v>1881288.2521000004</v>
      </c>
      <c r="L133" s="16">
        <f t="shared" si="64"/>
        <v>1881288.2521000004</v>
      </c>
      <c r="M133" s="16">
        <f t="shared" si="64"/>
        <v>1881288.2521000004</v>
      </c>
      <c r="N133" s="16">
        <f t="shared" si="64"/>
        <v>1881288.2521000004</v>
      </c>
      <c r="O133" s="16">
        <f t="shared" si="64"/>
        <v>1881288.2521000004</v>
      </c>
      <c r="P133" s="16">
        <f t="shared" si="64"/>
        <v>1881288.2521000004</v>
      </c>
      <c r="Q133" s="16">
        <f t="shared" si="64"/>
        <v>1881288.2521000004</v>
      </c>
    </row>
    <row r="134" spans="2:18">
      <c r="B134" s="10" t="s">
        <v>11</v>
      </c>
      <c r="C134" s="16">
        <f>C164</f>
        <v>0</v>
      </c>
      <c r="D134" s="16">
        <f t="shared" ref="D134:Q134" si="65">D164</f>
        <v>0</v>
      </c>
      <c r="E134" s="16">
        <f t="shared" si="65"/>
        <v>0</v>
      </c>
      <c r="F134" s="16">
        <f t="shared" si="65"/>
        <v>0</v>
      </c>
      <c r="G134" s="16">
        <f t="shared" si="65"/>
        <v>2293288.2521000002</v>
      </c>
      <c r="H134" s="16">
        <f t="shared" si="65"/>
        <v>2293288.2521000002</v>
      </c>
      <c r="I134" s="16">
        <f t="shared" si="65"/>
        <v>2293288.2521000002</v>
      </c>
      <c r="J134" s="16">
        <f t="shared" si="65"/>
        <v>2293288.2521000002</v>
      </c>
      <c r="K134" s="16">
        <f t="shared" si="65"/>
        <v>2293288.2521000002</v>
      </c>
      <c r="L134" s="16">
        <f t="shared" si="65"/>
        <v>2293288.2521000002</v>
      </c>
      <c r="M134" s="16">
        <f t="shared" si="65"/>
        <v>2293288.2521000002</v>
      </c>
      <c r="N134" s="16">
        <f t="shared" si="65"/>
        <v>2293288.2521000002</v>
      </c>
      <c r="O134" s="16">
        <f t="shared" si="65"/>
        <v>2293288.2521000002</v>
      </c>
      <c r="P134" s="16">
        <f t="shared" si="65"/>
        <v>2293288.2521000002</v>
      </c>
      <c r="Q134" s="16">
        <f t="shared" si="65"/>
        <v>2293288.2521000002</v>
      </c>
    </row>
    <row r="135" spans="2:18">
      <c r="B135" s="10" t="s">
        <v>12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6">
        <v>0</v>
      </c>
      <c r="Q135" s="16">
        <v>0</v>
      </c>
    </row>
    <row r="136" spans="2:18">
      <c r="B136" s="10" t="s">
        <v>13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6">
        <v>0</v>
      </c>
      <c r="Q136" s="16">
        <v>0</v>
      </c>
    </row>
    <row r="137" spans="2:18">
      <c r="B137" s="10" t="s">
        <v>14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6">
        <v>0</v>
      </c>
      <c r="Q137" s="16">
        <v>0</v>
      </c>
    </row>
    <row r="138" spans="2:18">
      <c r="B138" s="10" t="s">
        <v>15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6">
        <v>0</v>
      </c>
      <c r="Q138" s="16">
        <v>0</v>
      </c>
    </row>
    <row r="139" spans="2:18">
      <c r="H139" s="58"/>
    </row>
    <row r="140" spans="2:18" s="61" customFormat="1">
      <c r="B140" s="92" t="s">
        <v>10</v>
      </c>
      <c r="C140" s="58"/>
      <c r="D140" s="58"/>
      <c r="E140" s="59"/>
      <c r="F140" s="3"/>
      <c r="G140" s="3"/>
      <c r="H140" s="58"/>
      <c r="I140" s="60"/>
      <c r="J140" s="58"/>
      <c r="R140" s="3"/>
    </row>
    <row r="141" spans="2:18" s="61" customFormat="1">
      <c r="B141" s="58"/>
      <c r="C141" s="58"/>
      <c r="D141" s="58"/>
      <c r="E141" s="59"/>
      <c r="F141" s="3"/>
      <c r="G141" s="3"/>
      <c r="H141" s="58"/>
      <c r="I141" s="60"/>
      <c r="J141" s="58"/>
      <c r="R141" s="3"/>
    </row>
    <row r="142" spans="2:18" s="61" customFormat="1">
      <c r="B142" s="94" t="s">
        <v>115</v>
      </c>
      <c r="C142" s="6">
        <f>C163</f>
        <v>2025</v>
      </c>
      <c r="D142" s="6">
        <f t="shared" ref="D142:Q142" si="66">D163</f>
        <v>2026</v>
      </c>
      <c r="E142" s="6">
        <f t="shared" si="66"/>
        <v>2027</v>
      </c>
      <c r="F142" s="6">
        <f t="shared" si="66"/>
        <v>2028</v>
      </c>
      <c r="G142" s="6">
        <f t="shared" si="66"/>
        <v>2029</v>
      </c>
      <c r="H142" s="6">
        <f t="shared" si="66"/>
        <v>2030</v>
      </c>
      <c r="I142" s="6">
        <f t="shared" si="66"/>
        <v>2031</v>
      </c>
      <c r="J142" s="6">
        <f t="shared" si="66"/>
        <v>2032</v>
      </c>
      <c r="K142" s="6">
        <f t="shared" si="66"/>
        <v>2033</v>
      </c>
      <c r="L142" s="6">
        <f t="shared" si="66"/>
        <v>2034</v>
      </c>
      <c r="M142" s="6">
        <f t="shared" si="66"/>
        <v>2035</v>
      </c>
      <c r="N142" s="6">
        <f t="shared" si="66"/>
        <v>2036</v>
      </c>
      <c r="O142" s="6">
        <f t="shared" si="66"/>
        <v>2037</v>
      </c>
      <c r="P142" s="6">
        <f t="shared" si="66"/>
        <v>2038</v>
      </c>
      <c r="Q142" s="6">
        <f t="shared" si="66"/>
        <v>2039</v>
      </c>
      <c r="R142" s="3"/>
    </row>
    <row r="143" spans="2:18" s="61" customFormat="1">
      <c r="B143" s="10" t="s">
        <v>220</v>
      </c>
      <c r="C143" s="16">
        <v>0</v>
      </c>
      <c r="D143" s="16">
        <v>0</v>
      </c>
      <c r="E143" s="16">
        <v>0</v>
      </c>
      <c r="F143" s="16">
        <v>0</v>
      </c>
      <c r="G143" s="16">
        <f>SUM(D146:D159)</f>
        <v>1881288.2521000004</v>
      </c>
      <c r="H143" s="16">
        <f>G143</f>
        <v>1881288.2521000004</v>
      </c>
      <c r="I143" s="16">
        <f t="shared" ref="I143:Q143" si="67">H143</f>
        <v>1881288.2521000004</v>
      </c>
      <c r="J143" s="16">
        <f t="shared" si="67"/>
        <v>1881288.2521000004</v>
      </c>
      <c r="K143" s="16">
        <f t="shared" si="67"/>
        <v>1881288.2521000004</v>
      </c>
      <c r="L143" s="16">
        <f t="shared" si="67"/>
        <v>1881288.2521000004</v>
      </c>
      <c r="M143" s="16">
        <f t="shared" si="67"/>
        <v>1881288.2521000004</v>
      </c>
      <c r="N143" s="16">
        <f t="shared" si="67"/>
        <v>1881288.2521000004</v>
      </c>
      <c r="O143" s="16">
        <f t="shared" si="67"/>
        <v>1881288.2521000004</v>
      </c>
      <c r="P143" s="16">
        <f t="shared" si="67"/>
        <v>1881288.2521000004</v>
      </c>
      <c r="Q143" s="16">
        <f t="shared" si="67"/>
        <v>1881288.2521000004</v>
      </c>
      <c r="R143" s="3"/>
    </row>
    <row r="144" spans="2:18" s="61" customFormat="1">
      <c r="B144" s="3"/>
      <c r="C144" s="58"/>
      <c r="D144" s="58"/>
      <c r="E144" s="58"/>
      <c r="F144" s="58"/>
      <c r="G144" s="58"/>
      <c r="H144" s="58"/>
      <c r="I144" s="58"/>
      <c r="J144" s="58"/>
      <c r="K144" s="58"/>
      <c r="L144" s="58"/>
      <c r="M144" s="58"/>
      <c r="N144" s="58"/>
      <c r="O144" s="58"/>
      <c r="P144" s="58"/>
      <c r="Q144" s="58"/>
      <c r="R144" s="3"/>
    </row>
    <row r="145" spans="2:18" s="61" customFormat="1">
      <c r="B145" s="3"/>
      <c r="C145" s="10" t="s">
        <v>218</v>
      </c>
      <c r="D145" s="10" t="s">
        <v>219</v>
      </c>
      <c r="E145" s="58"/>
      <c r="F145" s="58"/>
      <c r="G145" s="58"/>
      <c r="H145" s="58"/>
      <c r="I145" s="58"/>
      <c r="J145" s="58"/>
      <c r="K145" s="58"/>
      <c r="L145" s="58"/>
      <c r="M145" s="58"/>
      <c r="N145" s="58"/>
      <c r="O145" s="58"/>
      <c r="P145" s="58"/>
      <c r="Q145" s="58"/>
      <c r="R145" s="3"/>
    </row>
    <row r="146" spans="2:18" s="61" customFormat="1">
      <c r="B146" s="10" t="s">
        <v>217</v>
      </c>
      <c r="C146" s="111">
        <v>0.03</v>
      </c>
      <c r="D146" s="112">
        <f>C146*H56</f>
        <v>618000</v>
      </c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O146" s="58"/>
      <c r="P146" s="58"/>
      <c r="Q146" s="58"/>
      <c r="R146" s="3"/>
    </row>
    <row r="147" spans="2:18" s="61" customFormat="1">
      <c r="B147" s="10" t="s">
        <v>203</v>
      </c>
      <c r="C147" s="111">
        <v>0.01</v>
      </c>
      <c r="D147" s="112">
        <f t="shared" ref="D147:D159" si="68">C147*H57</f>
        <v>116823.8456</v>
      </c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O147" s="58"/>
      <c r="P147" s="58"/>
      <c r="Q147" s="58"/>
      <c r="R147" s="3"/>
    </row>
    <row r="148" spans="2:18" s="61" customFormat="1">
      <c r="B148" s="10" t="s">
        <v>204</v>
      </c>
      <c r="C148" s="111">
        <v>0.01</v>
      </c>
      <c r="D148" s="112">
        <f t="shared" si="68"/>
        <v>174320.065</v>
      </c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8"/>
      <c r="P148" s="58"/>
      <c r="Q148" s="58"/>
      <c r="R148" s="3"/>
    </row>
    <row r="149" spans="2:18" s="61" customFormat="1">
      <c r="B149" s="10" t="s">
        <v>205</v>
      </c>
      <c r="C149" s="111">
        <v>0.01</v>
      </c>
      <c r="D149" s="112">
        <f t="shared" si="68"/>
        <v>63742.552799999998</v>
      </c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8"/>
      <c r="P149" s="58"/>
      <c r="Q149" s="58"/>
      <c r="R149" s="3"/>
    </row>
    <row r="150" spans="2:18" s="61" customFormat="1">
      <c r="B150" s="10" t="s">
        <v>206</v>
      </c>
      <c r="C150" s="111">
        <v>0.01</v>
      </c>
      <c r="D150" s="112">
        <f t="shared" si="68"/>
        <v>114420.28460000001</v>
      </c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3"/>
    </row>
    <row r="151" spans="2:18" s="61" customFormat="1">
      <c r="B151" s="10" t="s">
        <v>207</v>
      </c>
      <c r="C151" s="111">
        <v>0.01</v>
      </c>
      <c r="D151" s="112">
        <f t="shared" si="68"/>
        <v>2267.8861999999999</v>
      </c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3"/>
    </row>
    <row r="152" spans="2:18" s="61" customFormat="1">
      <c r="B152" s="10" t="s">
        <v>222</v>
      </c>
      <c r="C152" s="111">
        <v>0.01</v>
      </c>
      <c r="D152" s="112">
        <f t="shared" si="68"/>
        <v>406.50410000000005</v>
      </c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3"/>
    </row>
    <row r="153" spans="2:18" s="61" customFormat="1">
      <c r="B153" s="10" t="s">
        <v>208</v>
      </c>
      <c r="C153" s="111">
        <v>0.01</v>
      </c>
      <c r="D153" s="112">
        <f t="shared" si="68"/>
        <v>813.00810000000001</v>
      </c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3"/>
    </row>
    <row r="154" spans="2:18" s="61" customFormat="1">
      <c r="B154" s="10" t="s">
        <v>209</v>
      </c>
      <c r="C154" s="111">
        <v>0.01</v>
      </c>
      <c r="D154" s="112">
        <f t="shared" si="68"/>
        <v>211382.11380000002</v>
      </c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3"/>
    </row>
    <row r="155" spans="2:18" s="61" customFormat="1">
      <c r="B155" s="10" t="s">
        <v>210</v>
      </c>
      <c r="C155" s="111">
        <v>0.01</v>
      </c>
      <c r="D155" s="112">
        <f t="shared" si="68"/>
        <v>82485.333400000003</v>
      </c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3"/>
    </row>
    <row r="156" spans="2:18" s="61" customFormat="1">
      <c r="B156" s="10" t="s">
        <v>223</v>
      </c>
      <c r="C156" s="111">
        <v>0.01</v>
      </c>
      <c r="D156" s="112">
        <f t="shared" si="68"/>
        <v>224034.77230000001</v>
      </c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3"/>
    </row>
    <row r="157" spans="2:18" s="61" customFormat="1">
      <c r="B157" s="10" t="s">
        <v>211</v>
      </c>
      <c r="C157" s="111">
        <v>0.01</v>
      </c>
      <c r="D157" s="112">
        <f t="shared" si="68"/>
        <v>38557.113900000004</v>
      </c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3"/>
    </row>
    <row r="158" spans="2:18" s="61" customFormat="1">
      <c r="B158" s="10" t="s">
        <v>212</v>
      </c>
      <c r="C158" s="111">
        <v>0.01</v>
      </c>
      <c r="D158" s="112">
        <f t="shared" si="68"/>
        <v>224034.77230000001</v>
      </c>
      <c r="E158" s="58"/>
      <c r="F158" s="58"/>
      <c r="G158" s="58"/>
      <c r="H158" s="58"/>
      <c r="I158" s="58"/>
      <c r="J158" s="58"/>
      <c r="K158" s="58"/>
      <c r="L158" s="58"/>
      <c r="M158" s="58"/>
      <c r="N158" s="58"/>
      <c r="O158" s="58"/>
      <c r="P158" s="58"/>
      <c r="Q158" s="58"/>
      <c r="R158" s="3"/>
    </row>
    <row r="159" spans="2:18" s="61" customFormat="1">
      <c r="B159" s="10" t="s">
        <v>213</v>
      </c>
      <c r="C159" s="111">
        <v>0.01</v>
      </c>
      <c r="D159" s="112">
        <f t="shared" si="68"/>
        <v>10000</v>
      </c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3"/>
    </row>
    <row r="160" spans="2:18" s="61" customFormat="1">
      <c r="B160" s="58"/>
      <c r="C160" s="58"/>
      <c r="D160" s="58"/>
      <c r="E160" s="59"/>
      <c r="F160" s="3"/>
      <c r="G160" s="3"/>
      <c r="H160" s="58"/>
      <c r="I160" s="60"/>
      <c r="J160" s="58"/>
      <c r="R160" s="3"/>
    </row>
    <row r="161" spans="1:18" s="61" customFormat="1">
      <c r="B161" s="92" t="s">
        <v>11</v>
      </c>
      <c r="C161" s="58"/>
      <c r="E161" s="59"/>
      <c r="F161" s="62"/>
      <c r="G161" s="60"/>
      <c r="H161" s="58"/>
      <c r="I161" s="60"/>
      <c r="J161" s="58"/>
      <c r="R161" s="3"/>
    </row>
    <row r="162" spans="1:18" s="61" customFormat="1">
      <c r="A162" s="58"/>
      <c r="B162" s="58"/>
      <c r="C162" s="58"/>
      <c r="E162" s="59"/>
      <c r="F162" s="62"/>
      <c r="G162" s="60"/>
      <c r="H162" s="58"/>
      <c r="I162" s="60"/>
      <c r="J162" s="58"/>
      <c r="R162" s="3"/>
    </row>
    <row r="163" spans="1:18" s="61" customFormat="1">
      <c r="A163" s="58"/>
      <c r="B163" s="94" t="s">
        <v>115</v>
      </c>
      <c r="C163" s="6">
        <f t="shared" ref="C163:Q163" si="69">C132</f>
        <v>2025</v>
      </c>
      <c r="D163" s="6">
        <f t="shared" si="69"/>
        <v>2026</v>
      </c>
      <c r="E163" s="6">
        <f t="shared" si="69"/>
        <v>2027</v>
      </c>
      <c r="F163" s="6">
        <f t="shared" si="69"/>
        <v>2028</v>
      </c>
      <c r="G163" s="6">
        <f t="shared" si="69"/>
        <v>2029</v>
      </c>
      <c r="H163" s="6">
        <f t="shared" si="69"/>
        <v>2030</v>
      </c>
      <c r="I163" s="6">
        <f t="shared" si="69"/>
        <v>2031</v>
      </c>
      <c r="J163" s="6">
        <f t="shared" si="69"/>
        <v>2032</v>
      </c>
      <c r="K163" s="6">
        <f t="shared" si="69"/>
        <v>2033</v>
      </c>
      <c r="L163" s="6">
        <f t="shared" si="69"/>
        <v>2034</v>
      </c>
      <c r="M163" s="6">
        <f t="shared" si="69"/>
        <v>2035</v>
      </c>
      <c r="N163" s="6">
        <f t="shared" si="69"/>
        <v>2036</v>
      </c>
      <c r="O163" s="6">
        <f t="shared" si="69"/>
        <v>2037</v>
      </c>
      <c r="P163" s="6">
        <f t="shared" si="69"/>
        <v>2038</v>
      </c>
      <c r="Q163" s="6">
        <f t="shared" si="69"/>
        <v>2039</v>
      </c>
      <c r="R163" s="3"/>
    </row>
    <row r="164" spans="1:18" s="61" customFormat="1">
      <c r="A164" s="58"/>
      <c r="B164" s="10" t="s">
        <v>11</v>
      </c>
      <c r="C164" s="16">
        <v>0</v>
      </c>
      <c r="D164" s="16">
        <v>0</v>
      </c>
      <c r="E164" s="16">
        <v>0</v>
      </c>
      <c r="F164" s="16">
        <v>0</v>
      </c>
      <c r="G164" s="16">
        <f>SUM(D167:D180)</f>
        <v>2293288.2521000002</v>
      </c>
      <c r="H164" s="16">
        <f t="shared" ref="H164:Q164" si="70">G164</f>
        <v>2293288.2521000002</v>
      </c>
      <c r="I164" s="16">
        <f t="shared" si="70"/>
        <v>2293288.2521000002</v>
      </c>
      <c r="J164" s="16">
        <f t="shared" si="70"/>
        <v>2293288.2521000002</v>
      </c>
      <c r="K164" s="16">
        <f t="shared" si="70"/>
        <v>2293288.2521000002</v>
      </c>
      <c r="L164" s="16">
        <f t="shared" si="70"/>
        <v>2293288.2521000002</v>
      </c>
      <c r="M164" s="16">
        <f t="shared" si="70"/>
        <v>2293288.2521000002</v>
      </c>
      <c r="N164" s="16">
        <f t="shared" si="70"/>
        <v>2293288.2521000002</v>
      </c>
      <c r="O164" s="16">
        <f t="shared" si="70"/>
        <v>2293288.2521000002</v>
      </c>
      <c r="P164" s="16">
        <f t="shared" si="70"/>
        <v>2293288.2521000002</v>
      </c>
      <c r="Q164" s="16">
        <f t="shared" si="70"/>
        <v>2293288.2521000002</v>
      </c>
      <c r="R164" s="3"/>
    </row>
    <row r="165" spans="1:18" s="61" customFormat="1">
      <c r="B165" s="95"/>
      <c r="C165" s="58"/>
      <c r="D165" s="58"/>
      <c r="E165" s="59"/>
      <c r="F165" s="62"/>
      <c r="G165" s="60"/>
      <c r="H165" s="58"/>
      <c r="I165" s="60"/>
      <c r="J165" s="58"/>
      <c r="R165" s="3"/>
    </row>
    <row r="166" spans="1:18" s="61" customFormat="1">
      <c r="B166" s="3"/>
      <c r="C166" s="10" t="s">
        <v>218</v>
      </c>
      <c r="D166" s="10" t="s">
        <v>219</v>
      </c>
      <c r="E166" s="59"/>
      <c r="F166" s="62"/>
      <c r="G166" s="60"/>
      <c r="H166" s="58"/>
      <c r="I166" s="60"/>
      <c r="J166" s="58"/>
      <c r="R166" s="3"/>
    </row>
    <row r="167" spans="1:18" s="61" customFormat="1">
      <c r="B167" s="10" t="s">
        <v>217</v>
      </c>
      <c r="C167" s="111">
        <v>0.05</v>
      </c>
      <c r="D167" s="112">
        <f>C167*H56</f>
        <v>1030000</v>
      </c>
      <c r="E167" s="59"/>
      <c r="F167" s="62"/>
      <c r="G167" s="60"/>
      <c r="H167" s="58"/>
      <c r="I167" s="60"/>
      <c r="J167" s="58"/>
      <c r="R167" s="3"/>
    </row>
    <row r="168" spans="1:18" s="61" customFormat="1">
      <c r="B168" s="10" t="s">
        <v>203</v>
      </c>
      <c r="C168" s="111">
        <v>0.01</v>
      </c>
      <c r="D168" s="112">
        <f t="shared" ref="D168:D180" si="71">C168*H57</f>
        <v>116823.8456</v>
      </c>
      <c r="E168" s="59"/>
      <c r="F168" s="62"/>
      <c r="G168" s="60"/>
      <c r="H168" s="58"/>
      <c r="I168" s="60"/>
      <c r="J168" s="58"/>
      <c r="R168" s="3"/>
    </row>
    <row r="169" spans="1:18" s="61" customFormat="1">
      <c r="B169" s="10" t="s">
        <v>204</v>
      </c>
      <c r="C169" s="111">
        <v>0.01</v>
      </c>
      <c r="D169" s="112">
        <f t="shared" si="71"/>
        <v>174320.065</v>
      </c>
      <c r="E169" s="59"/>
      <c r="F169" s="62"/>
      <c r="G169" s="60"/>
      <c r="H169" s="58"/>
      <c r="I169" s="60"/>
      <c r="J169" s="58"/>
      <c r="R169" s="3"/>
    </row>
    <row r="170" spans="1:18" s="61" customFormat="1">
      <c r="B170" s="10" t="s">
        <v>205</v>
      </c>
      <c r="C170" s="111">
        <v>0.01</v>
      </c>
      <c r="D170" s="112">
        <f t="shared" si="71"/>
        <v>63742.552799999998</v>
      </c>
      <c r="E170" s="59"/>
      <c r="F170" s="62"/>
      <c r="G170" s="60"/>
      <c r="H170" s="58"/>
      <c r="I170" s="60"/>
      <c r="J170" s="58"/>
      <c r="R170" s="3"/>
    </row>
    <row r="171" spans="1:18" s="61" customFormat="1">
      <c r="B171" s="10" t="s">
        <v>206</v>
      </c>
      <c r="C171" s="111">
        <v>0.01</v>
      </c>
      <c r="D171" s="112">
        <f t="shared" si="71"/>
        <v>114420.28460000001</v>
      </c>
      <c r="E171" s="59"/>
      <c r="F171" s="62"/>
      <c r="G171" s="60"/>
      <c r="H171" s="58"/>
      <c r="I171" s="60"/>
      <c r="J171" s="58"/>
      <c r="R171" s="3"/>
    </row>
    <row r="172" spans="1:18" s="61" customFormat="1">
      <c r="B172" s="10" t="s">
        <v>207</v>
      </c>
      <c r="C172" s="111">
        <v>0.01</v>
      </c>
      <c r="D172" s="112">
        <f t="shared" si="71"/>
        <v>2267.8861999999999</v>
      </c>
      <c r="E172" s="59"/>
      <c r="F172" s="62"/>
      <c r="G172" s="60"/>
      <c r="H172" s="58"/>
      <c r="I172" s="60"/>
      <c r="J172" s="58"/>
      <c r="R172" s="3"/>
    </row>
    <row r="173" spans="1:18" s="61" customFormat="1">
      <c r="B173" s="10" t="s">
        <v>222</v>
      </c>
      <c r="C173" s="111">
        <v>0.01</v>
      </c>
      <c r="D173" s="112">
        <f t="shared" si="71"/>
        <v>406.50410000000005</v>
      </c>
      <c r="E173" s="59"/>
      <c r="F173" s="62"/>
      <c r="G173" s="60"/>
      <c r="H173" s="58"/>
      <c r="I173" s="60"/>
      <c r="J173" s="58"/>
      <c r="R173" s="3"/>
    </row>
    <row r="174" spans="1:18" s="61" customFormat="1">
      <c r="B174" s="10" t="s">
        <v>208</v>
      </c>
      <c r="C174" s="111">
        <v>0.01</v>
      </c>
      <c r="D174" s="112">
        <f t="shared" si="71"/>
        <v>813.00810000000001</v>
      </c>
      <c r="E174" s="59"/>
      <c r="F174" s="62"/>
      <c r="G174" s="60"/>
      <c r="H174" s="58"/>
      <c r="I174" s="60"/>
      <c r="J174" s="58"/>
      <c r="R174" s="3"/>
    </row>
    <row r="175" spans="1:18" s="61" customFormat="1">
      <c r="B175" s="10" t="s">
        <v>209</v>
      </c>
      <c r="C175" s="111">
        <v>0.01</v>
      </c>
      <c r="D175" s="112">
        <f t="shared" si="71"/>
        <v>211382.11380000002</v>
      </c>
      <c r="E175" s="59"/>
      <c r="F175" s="62"/>
      <c r="G175" s="60"/>
      <c r="H175" s="58"/>
      <c r="I175" s="60"/>
      <c r="J175" s="58"/>
      <c r="R175" s="3"/>
    </row>
    <row r="176" spans="1:18" s="61" customFormat="1">
      <c r="B176" s="10" t="s">
        <v>210</v>
      </c>
      <c r="C176" s="111">
        <v>0.01</v>
      </c>
      <c r="D176" s="112">
        <f t="shared" si="71"/>
        <v>82485.333400000003</v>
      </c>
      <c r="E176" s="59"/>
      <c r="F176" s="62"/>
      <c r="G176" s="60"/>
      <c r="H176" s="58"/>
      <c r="I176" s="60"/>
      <c r="J176" s="58"/>
      <c r="R176" s="3"/>
    </row>
    <row r="177" spans="2:18" s="61" customFormat="1">
      <c r="B177" s="10" t="s">
        <v>223</v>
      </c>
      <c r="C177" s="111">
        <v>0.01</v>
      </c>
      <c r="D177" s="112">
        <f t="shared" si="71"/>
        <v>224034.77230000001</v>
      </c>
      <c r="E177" s="59"/>
      <c r="F177" s="62"/>
      <c r="G177" s="60"/>
      <c r="H177" s="58"/>
      <c r="I177" s="60"/>
      <c r="J177" s="58"/>
      <c r="R177" s="3"/>
    </row>
    <row r="178" spans="2:18" s="61" customFormat="1">
      <c r="B178" s="10" t="s">
        <v>211</v>
      </c>
      <c r="C178" s="111">
        <v>0.01</v>
      </c>
      <c r="D178" s="112">
        <f t="shared" si="71"/>
        <v>38557.113900000004</v>
      </c>
      <c r="E178" s="59"/>
      <c r="F178" s="62"/>
      <c r="G178" s="60"/>
      <c r="H178" s="58"/>
      <c r="I178" s="60"/>
      <c r="J178" s="58"/>
      <c r="R178" s="3"/>
    </row>
    <row r="179" spans="2:18" s="61" customFormat="1">
      <c r="B179" s="10" t="s">
        <v>212</v>
      </c>
      <c r="C179" s="111">
        <v>0.01</v>
      </c>
      <c r="D179" s="112">
        <f t="shared" si="71"/>
        <v>224034.77230000001</v>
      </c>
      <c r="E179" s="59"/>
      <c r="F179" s="62"/>
      <c r="G179" s="60"/>
      <c r="H179" s="58"/>
      <c r="I179" s="60"/>
      <c r="J179" s="58"/>
      <c r="R179" s="3"/>
    </row>
    <row r="180" spans="2:18" s="61" customFormat="1">
      <c r="B180" s="10" t="s">
        <v>213</v>
      </c>
      <c r="C180" s="111">
        <v>0.01</v>
      </c>
      <c r="D180" s="112">
        <f t="shared" si="71"/>
        <v>10000</v>
      </c>
      <c r="E180" s="59"/>
      <c r="F180" s="62"/>
      <c r="G180" s="60"/>
      <c r="H180" s="58"/>
      <c r="I180" s="60"/>
      <c r="J180" s="58"/>
      <c r="R180" s="3"/>
    </row>
    <row r="181" spans="2:18" s="61" customFormat="1">
      <c r="B181" s="95"/>
      <c r="C181" s="59"/>
      <c r="D181" s="59"/>
      <c r="E181" s="59"/>
      <c r="F181" s="62"/>
      <c r="G181" s="60"/>
      <c r="H181" s="58"/>
      <c r="I181" s="60"/>
      <c r="J181" s="58"/>
      <c r="R181" s="3"/>
    </row>
    <row r="182" spans="2:18" s="61" customFormat="1">
      <c r="B182" s="95"/>
      <c r="C182" s="58"/>
      <c r="D182" s="58"/>
      <c r="E182" s="59"/>
      <c r="F182" s="62"/>
      <c r="G182" s="60"/>
      <c r="H182" s="58"/>
      <c r="I182" s="60"/>
      <c r="J182" s="58"/>
      <c r="R182" s="3"/>
    </row>
    <row r="183" spans="2:18" s="61" customFormat="1">
      <c r="B183" s="92" t="s">
        <v>12</v>
      </c>
      <c r="C183" s="58"/>
      <c r="D183" s="58"/>
      <c r="E183" s="59"/>
      <c r="F183" s="62"/>
      <c r="G183" s="60"/>
      <c r="H183" s="58"/>
      <c r="I183" s="60"/>
      <c r="J183" s="58"/>
    </row>
    <row r="184" spans="2:18">
      <c r="B184" s="96"/>
      <c r="C184" s="63"/>
    </row>
    <row r="185" spans="2:18">
      <c r="B185" s="93" t="s">
        <v>172</v>
      </c>
      <c r="C185" s="63"/>
    </row>
    <row r="186" spans="2:18">
      <c r="B186" s="97"/>
      <c r="C186" s="64"/>
      <c r="E186" s="54"/>
    </row>
    <row r="187" spans="2:18">
      <c r="B187" s="98" t="s">
        <v>13</v>
      </c>
      <c r="C187" s="63"/>
      <c r="F187" s="9"/>
    </row>
    <row r="188" spans="2:18">
      <c r="B188" s="97"/>
      <c r="C188" s="64"/>
    </row>
    <row r="189" spans="2:18">
      <c r="B189" s="93" t="s">
        <v>172</v>
      </c>
      <c r="C189" s="64"/>
    </row>
    <row r="190" spans="2:18">
      <c r="B190" s="96"/>
      <c r="C190" s="63"/>
    </row>
    <row r="191" spans="2:18">
      <c r="B191" s="99" t="s">
        <v>14</v>
      </c>
      <c r="C191" s="63"/>
    </row>
    <row r="192" spans="2:18">
      <c r="B192" s="96"/>
      <c r="C192" s="63"/>
    </row>
    <row r="193" spans="2:17">
      <c r="B193" s="93" t="s">
        <v>172</v>
      </c>
      <c r="C193" s="63"/>
    </row>
    <row r="194" spans="2:17">
      <c r="B194" s="96"/>
      <c r="C194" s="63"/>
    </row>
    <row r="195" spans="2:17">
      <c r="B195" s="92" t="s">
        <v>15</v>
      </c>
      <c r="C195" s="63"/>
    </row>
    <row r="196" spans="2:17">
      <c r="B196" s="100"/>
      <c r="C196" s="63"/>
    </row>
    <row r="197" spans="2:17">
      <c r="B197" s="93" t="s">
        <v>172</v>
      </c>
      <c r="C197" s="63"/>
    </row>
    <row r="198" spans="2:17">
      <c r="C198" s="65"/>
    </row>
    <row r="199" spans="2:17">
      <c r="B199" s="4" t="s">
        <v>131</v>
      </c>
    </row>
    <row r="200" spans="2:17">
      <c r="B200" s="4"/>
    </row>
    <row r="201" spans="2:17">
      <c r="B201" s="114" t="s">
        <v>221</v>
      </c>
      <c r="C201" s="115"/>
    </row>
    <row r="202" spans="2:17">
      <c r="B202" s="113"/>
    </row>
    <row r="203" spans="2:17" s="50" customFormat="1">
      <c r="B203" s="27" t="s">
        <v>175</v>
      </c>
      <c r="C203" s="6">
        <f t="shared" ref="C203:Q203" si="72">C132</f>
        <v>2025</v>
      </c>
      <c r="D203" s="6">
        <f t="shared" si="72"/>
        <v>2026</v>
      </c>
      <c r="E203" s="6">
        <f t="shared" si="72"/>
        <v>2027</v>
      </c>
      <c r="F203" s="6">
        <f t="shared" si="72"/>
        <v>2028</v>
      </c>
      <c r="G203" s="6">
        <f t="shared" si="72"/>
        <v>2029</v>
      </c>
      <c r="H203" s="6">
        <f t="shared" si="72"/>
        <v>2030</v>
      </c>
      <c r="I203" s="6">
        <f t="shared" si="72"/>
        <v>2031</v>
      </c>
      <c r="J203" s="6">
        <f t="shared" si="72"/>
        <v>2032</v>
      </c>
      <c r="K203" s="6">
        <f t="shared" si="72"/>
        <v>2033</v>
      </c>
      <c r="L203" s="6">
        <f t="shared" si="72"/>
        <v>2034</v>
      </c>
      <c r="M203" s="6">
        <f t="shared" si="72"/>
        <v>2035</v>
      </c>
      <c r="N203" s="6">
        <f t="shared" si="72"/>
        <v>2036</v>
      </c>
      <c r="O203" s="6">
        <f t="shared" si="72"/>
        <v>2037</v>
      </c>
      <c r="P203" s="6">
        <f t="shared" si="72"/>
        <v>2038</v>
      </c>
      <c r="Q203" s="6">
        <f t="shared" si="72"/>
        <v>2039</v>
      </c>
    </row>
    <row r="204" spans="2:17">
      <c r="B204" s="101" t="s">
        <v>180</v>
      </c>
      <c r="C204" s="16">
        <v>0</v>
      </c>
      <c r="D204" s="16">
        <v>0</v>
      </c>
      <c r="E204" s="16">
        <v>0</v>
      </c>
      <c r="F204" s="16">
        <v>0</v>
      </c>
      <c r="G204" s="16">
        <v>1</v>
      </c>
      <c r="H204" s="16">
        <f>G204</f>
        <v>1</v>
      </c>
      <c r="I204" s="16">
        <f t="shared" ref="I204:Q204" si="73">H204</f>
        <v>1</v>
      </c>
      <c r="J204" s="16">
        <f t="shared" si="73"/>
        <v>1</v>
      </c>
      <c r="K204" s="16">
        <f t="shared" si="73"/>
        <v>1</v>
      </c>
      <c r="L204" s="16">
        <f t="shared" si="73"/>
        <v>1</v>
      </c>
      <c r="M204" s="16">
        <f t="shared" si="73"/>
        <v>1</v>
      </c>
      <c r="N204" s="16">
        <f t="shared" si="73"/>
        <v>1</v>
      </c>
      <c r="O204" s="16">
        <f t="shared" si="73"/>
        <v>1</v>
      </c>
      <c r="P204" s="16">
        <f t="shared" si="73"/>
        <v>1</v>
      </c>
      <c r="Q204" s="16">
        <f t="shared" si="73"/>
        <v>1</v>
      </c>
    </row>
    <row r="205" spans="2:17">
      <c r="B205" s="101" t="s">
        <v>171</v>
      </c>
      <c r="C205" s="16">
        <v>0</v>
      </c>
      <c r="D205" s="16">
        <v>0</v>
      </c>
      <c r="E205" s="16">
        <v>0</v>
      </c>
      <c r="F205" s="16">
        <v>0</v>
      </c>
      <c r="G205" s="16">
        <f>D167+D146</f>
        <v>1648000</v>
      </c>
      <c r="H205" s="16">
        <f>G205</f>
        <v>1648000</v>
      </c>
      <c r="I205" s="16">
        <f t="shared" ref="I205:Q205" si="74">H205</f>
        <v>1648000</v>
      </c>
      <c r="J205" s="16">
        <f t="shared" si="74"/>
        <v>1648000</v>
      </c>
      <c r="K205" s="16">
        <f t="shared" si="74"/>
        <v>1648000</v>
      </c>
      <c r="L205" s="16">
        <f t="shared" si="74"/>
        <v>1648000</v>
      </c>
      <c r="M205" s="16">
        <f t="shared" si="74"/>
        <v>1648000</v>
      </c>
      <c r="N205" s="16">
        <f t="shared" si="74"/>
        <v>1648000</v>
      </c>
      <c r="O205" s="16">
        <f t="shared" si="74"/>
        <v>1648000</v>
      </c>
      <c r="P205" s="16">
        <f t="shared" si="74"/>
        <v>1648000</v>
      </c>
      <c r="Q205" s="16">
        <f t="shared" si="74"/>
        <v>1648000</v>
      </c>
    </row>
    <row r="206" spans="2:17">
      <c r="C206" s="65"/>
    </row>
    <row r="207" spans="2:17">
      <c r="B207" s="4" t="s">
        <v>132</v>
      </c>
    </row>
    <row r="209" spans="2:18">
      <c r="B209" s="102" t="s">
        <v>185</v>
      </c>
      <c r="C209" s="66">
        <v>2.5000000000000001E-2</v>
      </c>
    </row>
    <row r="210" spans="2:18">
      <c r="B210" s="103" t="s">
        <v>18</v>
      </c>
      <c r="C210" s="66">
        <v>0</v>
      </c>
    </row>
    <row r="211" spans="2:18">
      <c r="B211" s="103" t="s">
        <v>183</v>
      </c>
      <c r="C211" s="66">
        <v>0</v>
      </c>
    </row>
    <row r="212" spans="2:18">
      <c r="B212" s="67"/>
      <c r="C212" s="67"/>
    </row>
    <row r="213" spans="2:18">
      <c r="B213" s="4" t="s">
        <v>170</v>
      </c>
    </row>
    <row r="215" spans="2:18">
      <c r="B215" s="27" t="s">
        <v>148</v>
      </c>
      <c r="D215" s="6">
        <f t="shared" ref="D215:R215" si="75">C4</f>
        <v>2025</v>
      </c>
      <c r="E215" s="6">
        <f t="shared" si="75"/>
        <v>2026</v>
      </c>
      <c r="F215" s="6">
        <f t="shared" si="75"/>
        <v>2027</v>
      </c>
      <c r="G215" s="6">
        <f t="shared" si="75"/>
        <v>2028</v>
      </c>
      <c r="H215" s="6">
        <f t="shared" si="75"/>
        <v>2029</v>
      </c>
      <c r="I215" s="6">
        <f t="shared" si="75"/>
        <v>2030</v>
      </c>
      <c r="J215" s="6">
        <f t="shared" si="75"/>
        <v>2031</v>
      </c>
      <c r="K215" s="6">
        <f t="shared" si="75"/>
        <v>2032</v>
      </c>
      <c r="L215" s="6">
        <f t="shared" si="75"/>
        <v>2033</v>
      </c>
      <c r="M215" s="6">
        <f t="shared" si="75"/>
        <v>2034</v>
      </c>
      <c r="N215" s="6">
        <f t="shared" si="75"/>
        <v>2035</v>
      </c>
      <c r="O215" s="6">
        <f t="shared" si="75"/>
        <v>2036</v>
      </c>
      <c r="P215" s="6">
        <f t="shared" si="75"/>
        <v>2037</v>
      </c>
      <c r="Q215" s="6">
        <f t="shared" si="75"/>
        <v>2038</v>
      </c>
      <c r="R215" s="6">
        <f t="shared" si="75"/>
        <v>2039</v>
      </c>
    </row>
    <row r="216" spans="2:18" s="70" customFormat="1">
      <c r="B216" s="81" t="s">
        <v>149</v>
      </c>
      <c r="C216" s="3"/>
      <c r="D216" s="69">
        <f t="shared" ref="D216:Q216" si="76">D217+D218</f>
        <v>550727377</v>
      </c>
      <c r="E216" s="69">
        <f t="shared" si="76"/>
        <v>509063107</v>
      </c>
      <c r="F216" s="69">
        <f t="shared" si="76"/>
        <v>462972994</v>
      </c>
      <c r="G216" s="69">
        <f t="shared" si="76"/>
        <v>440000000</v>
      </c>
      <c r="H216" s="69">
        <f t="shared" si="76"/>
        <v>440000000</v>
      </c>
      <c r="I216" s="69">
        <f t="shared" si="76"/>
        <v>440000000</v>
      </c>
      <c r="J216" s="69">
        <f t="shared" si="76"/>
        <v>440000000</v>
      </c>
      <c r="K216" s="69">
        <f t="shared" si="76"/>
        <v>440000000</v>
      </c>
      <c r="L216" s="69">
        <f t="shared" si="76"/>
        <v>440000000</v>
      </c>
      <c r="M216" s="69">
        <f t="shared" si="76"/>
        <v>440000000</v>
      </c>
      <c r="N216" s="69">
        <f t="shared" si="76"/>
        <v>440000000</v>
      </c>
      <c r="O216" s="69">
        <f t="shared" si="76"/>
        <v>440000000</v>
      </c>
      <c r="P216" s="69">
        <f t="shared" si="76"/>
        <v>440000000</v>
      </c>
      <c r="Q216" s="69">
        <f t="shared" si="76"/>
        <v>440000000</v>
      </c>
      <c r="R216" s="69">
        <f t="shared" ref="R216" si="77">R217+R218</f>
        <v>440000000</v>
      </c>
    </row>
    <row r="217" spans="2:18" s="70" customFormat="1">
      <c r="B217" s="88" t="s">
        <v>150</v>
      </c>
      <c r="C217" s="3"/>
      <c r="D217" s="86">
        <v>451886913</v>
      </c>
      <c r="E217" s="86">
        <v>446806516</v>
      </c>
      <c r="F217" s="86">
        <v>446247512</v>
      </c>
      <c r="G217" s="86">
        <v>440000000</v>
      </c>
      <c r="H217" s="86">
        <v>440000000</v>
      </c>
      <c r="I217" s="86">
        <v>440000000</v>
      </c>
      <c r="J217" s="86">
        <v>440000000</v>
      </c>
      <c r="K217" s="86">
        <v>440000000</v>
      </c>
      <c r="L217" s="86">
        <v>440000000</v>
      </c>
      <c r="M217" s="86">
        <v>440000000</v>
      </c>
      <c r="N217" s="86">
        <v>440000000</v>
      </c>
      <c r="O217" s="86">
        <v>440000000</v>
      </c>
      <c r="P217" s="86">
        <v>440000000</v>
      </c>
      <c r="Q217" s="86">
        <v>440000000</v>
      </c>
      <c r="R217" s="86">
        <v>440000000</v>
      </c>
    </row>
    <row r="218" spans="2:18" s="70" customFormat="1">
      <c r="B218" s="88" t="s">
        <v>151</v>
      </c>
      <c r="C218" s="3"/>
      <c r="D218" s="80">
        <v>98840464</v>
      </c>
      <c r="E218" s="80">
        <v>62256591</v>
      </c>
      <c r="F218" s="80">
        <v>16725482</v>
      </c>
      <c r="G218" s="80">
        <v>0</v>
      </c>
      <c r="H218" s="80">
        <v>0</v>
      </c>
      <c r="I218" s="80">
        <v>0</v>
      </c>
      <c r="J218" s="80">
        <v>0</v>
      </c>
      <c r="K218" s="80">
        <v>0</v>
      </c>
      <c r="L218" s="80">
        <v>0</v>
      </c>
      <c r="M218" s="80">
        <v>0</v>
      </c>
      <c r="N218" s="80">
        <v>0</v>
      </c>
      <c r="O218" s="80">
        <v>0</v>
      </c>
      <c r="P218" s="80">
        <v>0</v>
      </c>
      <c r="Q218" s="80">
        <v>0</v>
      </c>
      <c r="R218" s="80">
        <v>0</v>
      </c>
    </row>
    <row r="219" spans="2:18" s="70" customFormat="1">
      <c r="B219" s="88" t="s">
        <v>152</v>
      </c>
      <c r="C219" s="3"/>
      <c r="D219" s="80">
        <v>3000000</v>
      </c>
      <c r="E219" s="80">
        <v>3000000</v>
      </c>
      <c r="F219" s="80">
        <v>2000000</v>
      </c>
      <c r="G219" s="80">
        <v>0</v>
      </c>
      <c r="H219" s="80">
        <v>0</v>
      </c>
      <c r="I219" s="80">
        <v>0</v>
      </c>
      <c r="J219" s="80">
        <v>0</v>
      </c>
      <c r="K219" s="80">
        <v>0</v>
      </c>
      <c r="L219" s="80">
        <v>0</v>
      </c>
      <c r="M219" s="80">
        <v>0</v>
      </c>
      <c r="N219" s="80">
        <v>0</v>
      </c>
      <c r="O219" s="80">
        <v>0</v>
      </c>
      <c r="P219" s="80">
        <v>0</v>
      </c>
      <c r="Q219" s="80">
        <v>0</v>
      </c>
      <c r="R219" s="80">
        <v>0</v>
      </c>
    </row>
    <row r="220" spans="2:18" s="70" customFormat="1">
      <c r="B220" s="81" t="s">
        <v>153</v>
      </c>
      <c r="C220" s="3"/>
      <c r="D220" s="69">
        <f t="shared" ref="D220:Q220" si="78">D221+D224</f>
        <v>548609798</v>
      </c>
      <c r="E220" s="69">
        <f t="shared" si="78"/>
        <v>495651783</v>
      </c>
      <c r="F220" s="69">
        <f t="shared" si="78"/>
        <v>449808305.48000002</v>
      </c>
      <c r="G220" s="69">
        <f t="shared" si="78"/>
        <v>425560222.50999999</v>
      </c>
      <c r="H220" s="69">
        <f t="shared" si="78"/>
        <v>427090000</v>
      </c>
      <c r="I220" s="69">
        <f t="shared" si="78"/>
        <v>425230000</v>
      </c>
      <c r="J220" s="69">
        <f t="shared" si="78"/>
        <v>424800000</v>
      </c>
      <c r="K220" s="69">
        <f t="shared" si="78"/>
        <v>424800000</v>
      </c>
      <c r="L220" s="69">
        <f t="shared" si="78"/>
        <v>424800000</v>
      </c>
      <c r="M220" s="69">
        <f t="shared" si="78"/>
        <v>424800000</v>
      </c>
      <c r="N220" s="69">
        <f t="shared" si="78"/>
        <v>425000000</v>
      </c>
      <c r="O220" s="69">
        <f t="shared" si="78"/>
        <v>424100000</v>
      </c>
      <c r="P220" s="69">
        <f t="shared" si="78"/>
        <v>424660000</v>
      </c>
      <c r="Q220" s="69">
        <f t="shared" si="78"/>
        <v>430680000</v>
      </c>
      <c r="R220" s="69">
        <f t="shared" ref="R220" si="79">R221+R224</f>
        <v>440000000</v>
      </c>
    </row>
    <row r="221" spans="2:18" s="70" customFormat="1">
      <c r="B221" s="88" t="s">
        <v>154</v>
      </c>
      <c r="C221" s="3"/>
      <c r="D221" s="80">
        <v>425966101</v>
      </c>
      <c r="E221" s="80">
        <v>428374441</v>
      </c>
      <c r="F221" s="80">
        <v>429189999.48000002</v>
      </c>
      <c r="G221" s="80">
        <v>425560222.50999999</v>
      </c>
      <c r="H221" s="80">
        <v>425500000</v>
      </c>
      <c r="I221" s="80">
        <v>425000000</v>
      </c>
      <c r="J221" s="80">
        <v>424800000</v>
      </c>
      <c r="K221" s="80">
        <v>424800000</v>
      </c>
      <c r="L221" s="80">
        <v>424800000</v>
      </c>
      <c r="M221" s="80">
        <v>424800000</v>
      </c>
      <c r="N221" s="80">
        <v>425000000</v>
      </c>
      <c r="O221" s="80">
        <v>424100000</v>
      </c>
      <c r="P221" s="80">
        <v>424660000</v>
      </c>
      <c r="Q221" s="80">
        <v>425000000</v>
      </c>
      <c r="R221" s="80">
        <v>425000000</v>
      </c>
    </row>
    <row r="222" spans="2:18" s="70" customFormat="1">
      <c r="B222" s="88" t="s">
        <v>155</v>
      </c>
      <c r="C222" s="3"/>
      <c r="D222" s="40">
        <f t="shared" ref="D222" si="80">D221-D223</f>
        <v>413709101</v>
      </c>
      <c r="E222" s="40">
        <f t="shared" ref="E222:R222" si="81">E221-E223</f>
        <v>416991951</v>
      </c>
      <c r="F222" s="40">
        <f t="shared" si="81"/>
        <v>418683884.48000002</v>
      </c>
      <c r="G222" s="40">
        <f t="shared" si="81"/>
        <v>415917051.50999999</v>
      </c>
      <c r="H222" s="40">
        <f t="shared" si="81"/>
        <v>416771440</v>
      </c>
      <c r="I222" s="40">
        <f t="shared" si="81"/>
        <v>417155999</v>
      </c>
      <c r="J222" s="40">
        <f t="shared" si="81"/>
        <v>417603955</v>
      </c>
      <c r="K222" s="40">
        <f t="shared" si="81"/>
        <v>418568164</v>
      </c>
      <c r="L222" s="40">
        <f t="shared" si="81"/>
        <v>419599216</v>
      </c>
      <c r="M222" s="40">
        <f t="shared" si="81"/>
        <v>420615416</v>
      </c>
      <c r="N222" s="40">
        <f t="shared" si="81"/>
        <v>421817266</v>
      </c>
      <c r="O222" s="40">
        <f t="shared" si="81"/>
        <v>421906550</v>
      </c>
      <c r="P222" s="40">
        <f t="shared" si="81"/>
        <v>423516550</v>
      </c>
      <c r="Q222" s="40">
        <f t="shared" si="81"/>
        <v>424311805</v>
      </c>
      <c r="R222" s="40">
        <f t="shared" si="81"/>
        <v>425000000</v>
      </c>
    </row>
    <row r="223" spans="2:18" s="70" customFormat="1">
      <c r="B223" s="88" t="s">
        <v>156</v>
      </c>
      <c r="C223" s="3"/>
      <c r="D223" s="40">
        <v>12257000</v>
      </c>
      <c r="E223" s="40">
        <v>11382490</v>
      </c>
      <c r="F223" s="40">
        <v>10506115</v>
      </c>
      <c r="G223" s="40">
        <v>9643171</v>
      </c>
      <c r="H223" s="40">
        <v>8728560</v>
      </c>
      <c r="I223" s="40">
        <v>7844001</v>
      </c>
      <c r="J223" s="40">
        <v>7196045</v>
      </c>
      <c r="K223" s="40">
        <v>6231836</v>
      </c>
      <c r="L223" s="40">
        <v>5200784</v>
      </c>
      <c r="M223" s="40">
        <v>4184584</v>
      </c>
      <c r="N223" s="40">
        <v>3182734</v>
      </c>
      <c r="O223" s="40">
        <v>2193450</v>
      </c>
      <c r="P223" s="40">
        <v>1143450</v>
      </c>
      <c r="Q223" s="40">
        <v>688195</v>
      </c>
      <c r="R223" s="40">
        <v>0</v>
      </c>
    </row>
    <row r="224" spans="2:18" s="70" customFormat="1">
      <c r="B224" s="81" t="s">
        <v>157</v>
      </c>
      <c r="C224" s="3"/>
      <c r="D224" s="69">
        <v>122643697</v>
      </c>
      <c r="E224" s="69">
        <v>67277342</v>
      </c>
      <c r="F224" s="69">
        <v>20618306</v>
      </c>
      <c r="G224" s="69">
        <v>0</v>
      </c>
      <c r="H224" s="69">
        <v>1590000</v>
      </c>
      <c r="I224" s="69">
        <v>230000</v>
      </c>
      <c r="J224" s="69">
        <v>0</v>
      </c>
      <c r="K224" s="69">
        <v>0</v>
      </c>
      <c r="L224" s="69">
        <v>0</v>
      </c>
      <c r="M224" s="69">
        <v>0</v>
      </c>
      <c r="N224" s="69">
        <v>0</v>
      </c>
      <c r="O224" s="69">
        <v>0</v>
      </c>
      <c r="P224" s="69">
        <v>0</v>
      </c>
      <c r="Q224" s="69">
        <v>5680000</v>
      </c>
      <c r="R224" s="69">
        <v>15000000</v>
      </c>
    </row>
    <row r="225" spans="2:18" s="70" customFormat="1">
      <c r="B225" s="81" t="s">
        <v>158</v>
      </c>
      <c r="C225" s="3"/>
      <c r="D225" s="69">
        <f t="shared" ref="D225" si="82">D216-D220</f>
        <v>2117579</v>
      </c>
      <c r="E225" s="69">
        <f t="shared" ref="E225:R225" si="83">E216-E220</f>
        <v>13411324</v>
      </c>
      <c r="F225" s="69">
        <f t="shared" si="83"/>
        <v>13164688.519999981</v>
      </c>
      <c r="G225" s="69">
        <f t="shared" si="83"/>
        <v>14439777.49000001</v>
      </c>
      <c r="H225" s="69">
        <f t="shared" si="83"/>
        <v>12910000</v>
      </c>
      <c r="I225" s="69">
        <f t="shared" si="83"/>
        <v>14770000</v>
      </c>
      <c r="J225" s="69">
        <f t="shared" si="83"/>
        <v>15200000</v>
      </c>
      <c r="K225" s="69">
        <f t="shared" si="83"/>
        <v>15200000</v>
      </c>
      <c r="L225" s="69">
        <f t="shared" si="83"/>
        <v>15200000</v>
      </c>
      <c r="M225" s="69">
        <f t="shared" si="83"/>
        <v>15200000</v>
      </c>
      <c r="N225" s="69">
        <f t="shared" si="83"/>
        <v>15000000</v>
      </c>
      <c r="O225" s="69">
        <f t="shared" si="83"/>
        <v>15900000</v>
      </c>
      <c r="P225" s="69">
        <f t="shared" si="83"/>
        <v>15340000</v>
      </c>
      <c r="Q225" s="69">
        <f t="shared" si="83"/>
        <v>9320000</v>
      </c>
      <c r="R225" s="69">
        <f t="shared" si="83"/>
        <v>0</v>
      </c>
    </row>
    <row r="226" spans="2:18" s="70" customFormat="1">
      <c r="B226" s="81" t="s">
        <v>181</v>
      </c>
      <c r="C226" s="3"/>
      <c r="D226" s="69">
        <v>11000000</v>
      </c>
      <c r="E226" s="69"/>
      <c r="F226" s="69"/>
      <c r="G226" s="69"/>
      <c r="H226" s="69"/>
      <c r="I226" s="69"/>
      <c r="J226" s="69"/>
      <c r="K226" s="69"/>
      <c r="L226" s="69"/>
      <c r="M226" s="69"/>
      <c r="N226" s="69"/>
      <c r="O226" s="69"/>
      <c r="P226" s="69"/>
      <c r="Q226" s="69"/>
      <c r="R226" s="69"/>
    </row>
    <row r="227" spans="2:18" s="70" customFormat="1">
      <c r="B227" s="81" t="s">
        <v>182</v>
      </c>
      <c r="C227" s="3"/>
      <c r="D227" s="69">
        <f t="shared" ref="D227" si="84">C227+D225+D226-D231</f>
        <v>0</v>
      </c>
      <c r="E227" s="69">
        <f t="shared" ref="E227" si="85">D227+E225+E226-E231</f>
        <v>0</v>
      </c>
      <c r="F227" s="69">
        <f t="shared" ref="F227" si="86">E227+F225+F226-F231</f>
        <v>-1.862645149230957E-8</v>
      </c>
      <c r="G227" s="69">
        <f t="shared" ref="G227" si="87">F227+G225+G226-G231</f>
        <v>0</v>
      </c>
      <c r="H227" s="69">
        <f t="shared" ref="H227" si="88">G227+H225+H226-H231</f>
        <v>0</v>
      </c>
      <c r="I227" s="69">
        <f t="shared" ref="I227" si="89">H227+I225+I226-I231</f>
        <v>0</v>
      </c>
      <c r="J227" s="69">
        <f t="shared" ref="J227" si="90">I227+J225+J226-J231</f>
        <v>0</v>
      </c>
      <c r="K227" s="69">
        <f t="shared" ref="K227" si="91">J227+K225+K226-K231</f>
        <v>0</v>
      </c>
      <c r="L227" s="69">
        <f t="shared" ref="L227" si="92">K227+L225+L226-L231</f>
        <v>0</v>
      </c>
      <c r="M227" s="69">
        <f t="shared" ref="M227" si="93">L227+M225+M226-M231</f>
        <v>0</v>
      </c>
      <c r="N227" s="69">
        <f t="shared" ref="N227" si="94">M227+N225+N226-N231</f>
        <v>0</v>
      </c>
      <c r="O227" s="69">
        <f t="shared" ref="O227" si="95">N227+O225+O226-O231</f>
        <v>0</v>
      </c>
      <c r="P227" s="69">
        <f t="shared" ref="P227" si="96">O227+P225+P226-P231</f>
        <v>0</v>
      </c>
      <c r="Q227" s="69">
        <f t="shared" ref="Q227" si="97">P227+Q225+Q226-Q231</f>
        <v>0</v>
      </c>
      <c r="R227" s="69" t="e">
        <f>#REF!+R225+R226-R231</f>
        <v>#REF!</v>
      </c>
    </row>
    <row r="228" spans="2:18" s="70" customFormat="1">
      <c r="B228" s="81" t="s">
        <v>159</v>
      </c>
      <c r="C228" s="3"/>
      <c r="D228" s="69">
        <f t="shared" ref="D228" si="98">D217-D221</f>
        <v>25920812</v>
      </c>
      <c r="E228" s="69">
        <f t="shared" ref="E228:R228" si="99">E217-E221</f>
        <v>18432075</v>
      </c>
      <c r="F228" s="69">
        <f t="shared" si="99"/>
        <v>17057512.519999981</v>
      </c>
      <c r="G228" s="69">
        <f t="shared" si="99"/>
        <v>14439777.49000001</v>
      </c>
      <c r="H228" s="69">
        <f t="shared" si="99"/>
        <v>14500000</v>
      </c>
      <c r="I228" s="69">
        <f t="shared" si="99"/>
        <v>15000000</v>
      </c>
      <c r="J228" s="69">
        <f t="shared" si="99"/>
        <v>15200000</v>
      </c>
      <c r="K228" s="69">
        <f t="shared" si="99"/>
        <v>15200000</v>
      </c>
      <c r="L228" s="69">
        <f t="shared" si="99"/>
        <v>15200000</v>
      </c>
      <c r="M228" s="69">
        <f t="shared" si="99"/>
        <v>15200000</v>
      </c>
      <c r="N228" s="69">
        <f t="shared" si="99"/>
        <v>15000000</v>
      </c>
      <c r="O228" s="69">
        <f t="shared" si="99"/>
        <v>15900000</v>
      </c>
      <c r="P228" s="69">
        <f t="shared" si="99"/>
        <v>15340000</v>
      </c>
      <c r="Q228" s="69">
        <f t="shared" si="99"/>
        <v>15000000</v>
      </c>
      <c r="R228" s="69">
        <f t="shared" si="99"/>
        <v>15000000</v>
      </c>
    </row>
    <row r="229" spans="2:18" s="70" customFormat="1">
      <c r="B229" s="88" t="s">
        <v>160</v>
      </c>
      <c r="C229" s="3"/>
      <c r="D229" s="80">
        <v>194655790.00999999</v>
      </c>
      <c r="E229" s="80">
        <v>181244466.00999999</v>
      </c>
      <c r="F229" s="80">
        <v>168079777.49000001</v>
      </c>
      <c r="G229" s="80">
        <v>153640000</v>
      </c>
      <c r="H229" s="80">
        <v>140730000</v>
      </c>
      <c r="I229" s="80">
        <f>H229-I231</f>
        <v>125960000</v>
      </c>
      <c r="J229" s="80">
        <f t="shared" ref="J229:Q229" si="100">I229-J231</f>
        <v>110760000</v>
      </c>
      <c r="K229" s="80">
        <f t="shared" si="100"/>
        <v>95560000</v>
      </c>
      <c r="L229" s="80">
        <f t="shared" si="100"/>
        <v>80360000</v>
      </c>
      <c r="M229" s="80">
        <f t="shared" si="100"/>
        <v>65160000</v>
      </c>
      <c r="N229" s="80">
        <f t="shared" si="100"/>
        <v>50160000</v>
      </c>
      <c r="O229" s="80">
        <f t="shared" si="100"/>
        <v>34260000</v>
      </c>
      <c r="P229" s="80">
        <f t="shared" si="100"/>
        <v>18920000</v>
      </c>
      <c r="Q229" s="80">
        <f t="shared" si="100"/>
        <v>9600000</v>
      </c>
      <c r="R229" s="80" t="e">
        <f>#REF!-R231</f>
        <v>#REF!</v>
      </c>
    </row>
    <row r="230" spans="2:18" s="70" customFormat="1">
      <c r="B230" s="88" t="s">
        <v>161</v>
      </c>
      <c r="C230" s="3"/>
      <c r="D230" s="80">
        <f t="shared" ref="D230" si="101">D231+D223</f>
        <v>25374579</v>
      </c>
      <c r="E230" s="80">
        <f t="shared" ref="E230:R230" si="102">E231+E223</f>
        <v>24793814</v>
      </c>
      <c r="F230" s="80">
        <f t="shared" si="102"/>
        <v>23670803.52</v>
      </c>
      <c r="G230" s="80">
        <f t="shared" si="102"/>
        <v>24082948.490000002</v>
      </c>
      <c r="H230" s="80">
        <f t="shared" si="102"/>
        <v>21638560</v>
      </c>
      <c r="I230" s="80">
        <f t="shared" si="102"/>
        <v>22614001</v>
      </c>
      <c r="J230" s="80">
        <f t="shared" si="102"/>
        <v>22396045</v>
      </c>
      <c r="K230" s="80">
        <f t="shared" si="102"/>
        <v>21431836</v>
      </c>
      <c r="L230" s="80">
        <f t="shared" si="102"/>
        <v>20400784</v>
      </c>
      <c r="M230" s="80">
        <f t="shared" si="102"/>
        <v>19384584</v>
      </c>
      <c r="N230" s="80">
        <f t="shared" si="102"/>
        <v>18182734</v>
      </c>
      <c r="O230" s="80">
        <f t="shared" si="102"/>
        <v>18093450</v>
      </c>
      <c r="P230" s="80">
        <f t="shared" si="102"/>
        <v>16483450</v>
      </c>
      <c r="Q230" s="80">
        <f t="shared" si="102"/>
        <v>10008195</v>
      </c>
      <c r="R230" s="80">
        <f t="shared" si="102"/>
        <v>0</v>
      </c>
    </row>
    <row r="231" spans="2:18" s="70" customFormat="1">
      <c r="B231" s="104" t="s">
        <v>162</v>
      </c>
      <c r="C231" s="3"/>
      <c r="D231" s="80">
        <v>13117579</v>
      </c>
      <c r="E231" s="80">
        <v>13411324</v>
      </c>
      <c r="F231" s="80">
        <v>13164688.52</v>
      </c>
      <c r="G231" s="80">
        <v>14439777.49</v>
      </c>
      <c r="H231" s="80">
        <v>12910000</v>
      </c>
      <c r="I231" s="80">
        <v>14770000</v>
      </c>
      <c r="J231" s="80">
        <v>15200000</v>
      </c>
      <c r="K231" s="80">
        <v>15200000</v>
      </c>
      <c r="L231" s="80">
        <v>15200000</v>
      </c>
      <c r="M231" s="80">
        <v>15200000</v>
      </c>
      <c r="N231" s="80">
        <v>15000000</v>
      </c>
      <c r="O231" s="80">
        <v>15900000</v>
      </c>
      <c r="P231" s="80">
        <v>15340000</v>
      </c>
      <c r="Q231" s="80">
        <v>9320000</v>
      </c>
      <c r="R231" s="80">
        <v>0</v>
      </c>
    </row>
    <row r="232" spans="2:18" s="70" customFormat="1">
      <c r="B232" s="81" t="s">
        <v>163</v>
      </c>
      <c r="C232" s="3"/>
      <c r="D232" s="81"/>
      <c r="E232" s="81"/>
      <c r="F232" s="81"/>
      <c r="G232" s="81"/>
      <c r="H232" s="81"/>
      <c r="I232" s="81"/>
      <c r="J232" s="81"/>
      <c r="K232" s="81"/>
      <c r="L232" s="81"/>
      <c r="M232" s="81"/>
      <c r="N232" s="81"/>
      <c r="O232" s="81"/>
      <c r="P232" s="81"/>
      <c r="Q232" s="81"/>
      <c r="R232" s="81"/>
    </row>
    <row r="233" spans="2:18" s="70" customFormat="1">
      <c r="B233" s="88" t="s">
        <v>164</v>
      </c>
      <c r="C233" s="3"/>
      <c r="D233" s="44">
        <f t="shared" ref="D233" si="103">D229/D216</f>
        <v>0.35345217641141524</v>
      </c>
      <c r="E233" s="44">
        <f t="shared" ref="E233:R233" si="104">E229/E216</f>
        <v>0.3560353589127801</v>
      </c>
      <c r="F233" s="44">
        <f t="shared" si="104"/>
        <v>0.36304445327970902</v>
      </c>
      <c r="G233" s="44">
        <f t="shared" si="104"/>
        <v>0.3491818181818182</v>
      </c>
      <c r="H233" s="44">
        <f t="shared" si="104"/>
        <v>0.31984090909090906</v>
      </c>
      <c r="I233" s="44">
        <f t="shared" si="104"/>
        <v>0.28627272727272729</v>
      </c>
      <c r="J233" s="44">
        <f t="shared" si="104"/>
        <v>0.25172727272727274</v>
      </c>
      <c r="K233" s="44">
        <f t="shared" si="104"/>
        <v>0.21718181818181817</v>
      </c>
      <c r="L233" s="44">
        <f t="shared" si="104"/>
        <v>0.18263636363636362</v>
      </c>
      <c r="M233" s="44">
        <f t="shared" si="104"/>
        <v>0.14809090909090908</v>
      </c>
      <c r="N233" s="44">
        <f t="shared" si="104"/>
        <v>0.114</v>
      </c>
      <c r="O233" s="44">
        <f t="shared" si="104"/>
        <v>7.7863636363636357E-2</v>
      </c>
      <c r="P233" s="44">
        <f t="shared" si="104"/>
        <v>4.2999999999999997E-2</v>
      </c>
      <c r="Q233" s="44">
        <f t="shared" si="104"/>
        <v>2.181818181818182E-2</v>
      </c>
      <c r="R233" s="44" t="e">
        <f t="shared" si="104"/>
        <v>#REF!</v>
      </c>
    </row>
    <row r="234" spans="2:18" s="70" customFormat="1">
      <c r="B234" s="88" t="s">
        <v>165</v>
      </c>
      <c r="C234" s="3"/>
      <c r="D234" s="44">
        <f t="shared" ref="D234" si="105">D230/D216</f>
        <v>4.6074664270775847E-2</v>
      </c>
      <c r="E234" s="44">
        <f t="shared" ref="E234:R234" si="106">E230/E216</f>
        <v>4.8704794472564282E-2</v>
      </c>
      <c r="F234" s="44">
        <f t="shared" si="106"/>
        <v>5.1127827814509627E-2</v>
      </c>
      <c r="G234" s="44">
        <f t="shared" si="106"/>
        <v>5.4733973840909098E-2</v>
      </c>
      <c r="H234" s="44">
        <f t="shared" si="106"/>
        <v>4.9178545454545454E-2</v>
      </c>
      <c r="I234" s="44">
        <f t="shared" si="106"/>
        <v>5.139545681818182E-2</v>
      </c>
      <c r="J234" s="44">
        <f t="shared" si="106"/>
        <v>5.0900102272727274E-2</v>
      </c>
      <c r="K234" s="44">
        <f t="shared" si="106"/>
        <v>4.8708718181818184E-2</v>
      </c>
      <c r="L234" s="44">
        <f t="shared" si="106"/>
        <v>4.6365418181818184E-2</v>
      </c>
      <c r="M234" s="44">
        <f t="shared" si="106"/>
        <v>4.4055872727272724E-2</v>
      </c>
      <c r="N234" s="44">
        <f t="shared" si="106"/>
        <v>4.1324395454545457E-2</v>
      </c>
      <c r="O234" s="44">
        <f t="shared" si="106"/>
        <v>4.1121477272727275E-2</v>
      </c>
      <c r="P234" s="44">
        <f t="shared" si="106"/>
        <v>3.7462386363636364E-2</v>
      </c>
      <c r="Q234" s="44">
        <f t="shared" si="106"/>
        <v>2.2745897727272726E-2</v>
      </c>
      <c r="R234" s="44">
        <f t="shared" si="106"/>
        <v>0</v>
      </c>
    </row>
    <row r="235" spans="2:18" s="70" customFormat="1">
      <c r="B235" s="81" t="s">
        <v>166</v>
      </c>
      <c r="C235" s="3"/>
      <c r="D235" s="45"/>
      <c r="E235" s="45"/>
      <c r="F235" s="45"/>
      <c r="G235" s="45"/>
      <c r="H235" s="45"/>
      <c r="I235" s="45"/>
      <c r="J235" s="45"/>
      <c r="K235" s="45"/>
      <c r="L235" s="45"/>
      <c r="M235" s="45"/>
      <c r="N235" s="45"/>
      <c r="O235" s="45"/>
      <c r="P235" s="45"/>
      <c r="Q235" s="45"/>
      <c r="R235" s="45"/>
    </row>
    <row r="236" spans="2:18" s="70" customFormat="1">
      <c r="B236" s="88" t="s">
        <v>167</v>
      </c>
      <c r="C236" s="3"/>
      <c r="D236" s="44">
        <v>9.6600000000000005E-2</v>
      </c>
      <c r="E236" s="44">
        <v>7.8E-2</v>
      </c>
      <c r="F236" s="44">
        <v>7.7600000000000002E-2</v>
      </c>
      <c r="G236" s="44">
        <v>7.7100000000000002E-2</v>
      </c>
      <c r="H236" s="44">
        <v>6.9800000000000001E-2</v>
      </c>
      <c r="I236" s="44">
        <v>6.8500000000000005E-2</v>
      </c>
      <c r="J236" s="44">
        <v>6.7900000000000002E-2</v>
      </c>
      <c r="K236" s="44">
        <v>7.0499999999999993E-2</v>
      </c>
      <c r="L236" s="44">
        <v>6.4600000000000005E-2</v>
      </c>
      <c r="M236" s="44">
        <v>6.1100000000000002E-2</v>
      </c>
      <c r="N236" s="44">
        <v>5.8000000000000003E-2</v>
      </c>
      <c r="O236" s="44">
        <v>5.5800000000000002E-2</v>
      </c>
      <c r="P236" s="44">
        <v>5.3900000000000003E-2</v>
      </c>
      <c r="Q236" s="44">
        <v>5.16E-2</v>
      </c>
      <c r="R236" s="44">
        <v>4.9099999999999998E-2</v>
      </c>
    </row>
    <row r="237" spans="2:18" s="70" customFormat="1">
      <c r="B237" s="88" t="s">
        <v>173</v>
      </c>
      <c r="C237" s="3"/>
      <c r="D237" s="44">
        <v>6.4199999999999993E-2</v>
      </c>
      <c r="E237" s="44">
        <v>6.7900000000000002E-2</v>
      </c>
      <c r="F237" s="44">
        <v>6.5100000000000005E-2</v>
      </c>
      <c r="G237" s="44">
        <v>6.7400000000000002E-2</v>
      </c>
      <c r="H237" s="44">
        <v>6.1100000000000002E-2</v>
      </c>
      <c r="I237" s="44">
        <v>6.3700000000000007E-2</v>
      </c>
      <c r="J237" s="44">
        <v>6.3200000000000006E-2</v>
      </c>
      <c r="K237" s="44">
        <v>6.08E-2</v>
      </c>
      <c r="L237" s="44">
        <v>5.8200000000000002E-2</v>
      </c>
      <c r="M237" s="44">
        <v>5.5599999999999997E-2</v>
      </c>
      <c r="N237" s="44">
        <v>4.82E-2</v>
      </c>
      <c r="O237" s="44">
        <v>4.8000000000000001E-2</v>
      </c>
      <c r="P237" s="44">
        <v>4.3799999999999999E-2</v>
      </c>
      <c r="Q237" s="44">
        <v>2.6599999999999999E-2</v>
      </c>
      <c r="R237" s="44">
        <v>2.2100000000000002E-2</v>
      </c>
    </row>
    <row r="238" spans="2:18" s="70" customFormat="1">
      <c r="B238" s="88" t="s">
        <v>174</v>
      </c>
      <c r="C238" s="3"/>
      <c r="D238" s="46" t="str">
        <f t="shared" ref="D238:Q238" si="107">IF(D236&gt;D237,"Tak","Nie")</f>
        <v>Tak</v>
      </c>
      <c r="E238" s="46" t="str">
        <f t="shared" si="107"/>
        <v>Tak</v>
      </c>
      <c r="F238" s="46" t="str">
        <f t="shared" si="107"/>
        <v>Tak</v>
      </c>
      <c r="G238" s="46" t="str">
        <f t="shared" si="107"/>
        <v>Tak</v>
      </c>
      <c r="H238" s="46" t="str">
        <f t="shared" si="107"/>
        <v>Tak</v>
      </c>
      <c r="I238" s="46" t="str">
        <f t="shared" si="107"/>
        <v>Tak</v>
      </c>
      <c r="J238" s="46" t="str">
        <f t="shared" si="107"/>
        <v>Tak</v>
      </c>
      <c r="K238" s="46" t="str">
        <f t="shared" si="107"/>
        <v>Tak</v>
      </c>
      <c r="L238" s="46" t="str">
        <f t="shared" si="107"/>
        <v>Tak</v>
      </c>
      <c r="M238" s="46" t="str">
        <f t="shared" si="107"/>
        <v>Tak</v>
      </c>
      <c r="N238" s="46" t="str">
        <f t="shared" si="107"/>
        <v>Tak</v>
      </c>
      <c r="O238" s="46" t="str">
        <f t="shared" si="107"/>
        <v>Tak</v>
      </c>
      <c r="P238" s="46" t="str">
        <f t="shared" si="107"/>
        <v>Tak</v>
      </c>
      <c r="Q238" s="46" t="str">
        <f t="shared" si="107"/>
        <v>Tak</v>
      </c>
      <c r="R238" s="46" t="str">
        <f t="shared" ref="R238" si="108">IF(R236&gt;R237,"Tak","Nie")</f>
        <v>Tak</v>
      </c>
    </row>
    <row r="240" spans="2:18">
      <c r="B240" s="88" t="s">
        <v>199</v>
      </c>
      <c r="C240" s="106">
        <v>66261901.229999997</v>
      </c>
    </row>
  </sheetData>
  <sortState xmlns:xlrd2="http://schemas.microsoft.com/office/spreadsheetml/2017/richdata2" ref="B211:M233">
    <sortCondition sortBy="cellColor" ref="C231"/>
  </sortState>
  <mergeCells count="2">
    <mergeCell ref="B201:C201"/>
    <mergeCell ref="B8:Q8"/>
  </mergeCells>
  <phoneticPr fontId="11" type="noConversion"/>
  <conditionalFormatting sqref="D233:R233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234:R234"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238:R238">
    <cfRule type="cellIs" dxfId="5" priority="1" operator="equal">
      <formula>"NIE"</formula>
    </cfRule>
    <cfRule type="cellIs" dxfId="4" priority="2" operator="equal">
      <formula>"TAK"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63"/>
  <sheetViews>
    <sheetView showGridLines="0" topLeftCell="A228" zoomScale="85" zoomScaleNormal="85" workbookViewId="0">
      <selection activeCell="B179" sqref="B179"/>
    </sheetView>
  </sheetViews>
  <sheetFormatPr defaultColWidth="9.109375" defaultRowHeight="10.199999999999999"/>
  <cols>
    <col min="1" max="1" width="6.44140625" style="3" customWidth="1"/>
    <col min="2" max="2" width="40.5546875" style="3" customWidth="1"/>
    <col min="3" max="12" width="15.5546875" style="3" bestFit="1" customWidth="1"/>
    <col min="13" max="26" width="14.6640625" style="3" customWidth="1"/>
    <col min="27" max="16384" width="9.109375" style="3"/>
  </cols>
  <sheetData>
    <row r="1" spans="2:16" ht="5.0999999999999996" customHeight="1"/>
    <row r="2" spans="2:16" ht="12.75" customHeight="1">
      <c r="B2" s="4" t="s">
        <v>133</v>
      </c>
    </row>
    <row r="3" spans="2:16" ht="12.75" customHeight="1">
      <c r="B3" s="4"/>
    </row>
    <row r="4" spans="2:16">
      <c r="B4" s="5" t="s">
        <v>134</v>
      </c>
      <c r="C4" s="6">
        <f>'1. AF - Założenia'!C4</f>
        <v>2025</v>
      </c>
      <c r="D4" s="6">
        <f>'1. AF - Założenia'!D4</f>
        <v>2026</v>
      </c>
      <c r="E4" s="6">
        <f>'1. AF - Założenia'!E4</f>
        <v>2027</v>
      </c>
      <c r="F4" s="6">
        <f>'1. AF - Założenia'!F4</f>
        <v>2028</v>
      </c>
      <c r="G4" s="6">
        <f>'1. AF - Założenia'!G4</f>
        <v>2029</v>
      </c>
      <c r="H4" s="6">
        <f>'1. AF - Założenia'!H4</f>
        <v>2030</v>
      </c>
      <c r="I4" s="6">
        <f>'1. AF - Założenia'!I4</f>
        <v>2031</v>
      </c>
      <c r="J4" s="6">
        <f>'1. AF - Założenia'!J4</f>
        <v>2032</v>
      </c>
      <c r="K4" s="6">
        <f>'1. AF - Założenia'!K4</f>
        <v>2033</v>
      </c>
      <c r="L4" s="6">
        <f>'1. AF - Założenia'!L4</f>
        <v>2034</v>
      </c>
      <c r="M4" s="6">
        <f>'1. AF - Założenia'!M4</f>
        <v>2035</v>
      </c>
      <c r="N4" s="6">
        <f>'1. AF - Założenia'!N4</f>
        <v>2036</v>
      </c>
      <c r="O4" s="6">
        <f>'1. AF - Założenia'!O4</f>
        <v>2037</v>
      </c>
      <c r="P4" s="6">
        <f>'1. AF - Założenia'!P4</f>
        <v>2038</v>
      </c>
    </row>
    <row r="5" spans="2:16">
      <c r="B5" s="38" t="str">
        <f>'1. AF - Założenia'!B205</f>
        <v xml:space="preserve">Cena jednostkowa </v>
      </c>
      <c r="C5" s="11">
        <f>'1. AF - Założenia'!C205</f>
        <v>0</v>
      </c>
      <c r="D5" s="11">
        <f>'1. AF - Założenia'!D205</f>
        <v>0</v>
      </c>
      <c r="E5" s="11">
        <f>'1. AF - Założenia'!E205</f>
        <v>0</v>
      </c>
      <c r="F5" s="11">
        <f>'1. AF - Założenia'!F205</f>
        <v>0</v>
      </c>
      <c r="G5" s="11">
        <f>'1. AF - Założenia'!G205</f>
        <v>1648000</v>
      </c>
      <c r="H5" s="11">
        <f>'1. AF - Założenia'!H205</f>
        <v>1648000</v>
      </c>
      <c r="I5" s="11">
        <f>'1. AF - Założenia'!I205</f>
        <v>1648000</v>
      </c>
      <c r="J5" s="11">
        <f>'1. AF - Założenia'!J205</f>
        <v>1648000</v>
      </c>
      <c r="K5" s="11">
        <f>'1. AF - Założenia'!K205</f>
        <v>1648000</v>
      </c>
      <c r="L5" s="11">
        <f>'1. AF - Założenia'!L205</f>
        <v>1648000</v>
      </c>
      <c r="M5" s="11">
        <f>'1. AF - Założenia'!M205</f>
        <v>1648000</v>
      </c>
      <c r="N5" s="11">
        <f>'1. AF - Założenia'!N205</f>
        <v>1648000</v>
      </c>
      <c r="O5" s="11">
        <f>'1. AF - Założenia'!O205</f>
        <v>1648000</v>
      </c>
      <c r="P5" s="11">
        <f>'1. AF - Założenia'!P205</f>
        <v>1648000</v>
      </c>
    </row>
    <row r="6" spans="2:16">
      <c r="B6" s="38" t="str">
        <f>'1. AF - Założenia'!B204</f>
        <v>Prognozowany popyt</v>
      </c>
      <c r="C6" s="11">
        <f>'1. AF - Założenia'!C204</f>
        <v>0</v>
      </c>
      <c r="D6" s="11">
        <f>'1. AF - Założenia'!D204</f>
        <v>0</v>
      </c>
      <c r="E6" s="11">
        <f>'1. AF - Założenia'!E204</f>
        <v>0</v>
      </c>
      <c r="F6" s="11">
        <f>'1. AF - Założenia'!F204</f>
        <v>0</v>
      </c>
      <c r="G6" s="11">
        <f>'1. AF - Założenia'!G204</f>
        <v>1</v>
      </c>
      <c r="H6" s="11">
        <f>'1. AF - Założenia'!H204</f>
        <v>1</v>
      </c>
      <c r="I6" s="11">
        <f>'1. AF - Założenia'!I204</f>
        <v>1</v>
      </c>
      <c r="J6" s="11">
        <f>'1. AF - Założenia'!J204</f>
        <v>1</v>
      </c>
      <c r="K6" s="11">
        <f>'1. AF - Założenia'!K204</f>
        <v>1</v>
      </c>
      <c r="L6" s="11">
        <f>'1. AF - Założenia'!L204</f>
        <v>1</v>
      </c>
      <c r="M6" s="11">
        <f>'1. AF - Założenia'!M204</f>
        <v>1</v>
      </c>
      <c r="N6" s="11">
        <f>'1. AF - Założenia'!N204</f>
        <v>1</v>
      </c>
      <c r="O6" s="11">
        <f>'1. AF - Założenia'!O204</f>
        <v>1</v>
      </c>
      <c r="P6" s="11">
        <f>'1. AF - Założenia'!P204</f>
        <v>1</v>
      </c>
    </row>
    <row r="7" spans="2:16" ht="12.75" customHeight="1"/>
    <row r="8" spans="2:16">
      <c r="B8" s="4" t="s">
        <v>135</v>
      </c>
    </row>
    <row r="10" spans="2:16" ht="32.25" customHeight="1">
      <c r="B10" s="72" t="s">
        <v>134</v>
      </c>
      <c r="C10" s="73">
        <f>C4</f>
        <v>2025</v>
      </c>
      <c r="D10" s="73">
        <f t="shared" ref="D10:L10" si="0">D4</f>
        <v>2026</v>
      </c>
      <c r="E10" s="73">
        <f t="shared" si="0"/>
        <v>2027</v>
      </c>
      <c r="F10" s="73">
        <f t="shared" si="0"/>
        <v>2028</v>
      </c>
      <c r="G10" s="73">
        <f t="shared" si="0"/>
        <v>2029</v>
      </c>
      <c r="H10" s="73">
        <f t="shared" si="0"/>
        <v>2030</v>
      </c>
      <c r="I10" s="73">
        <f t="shared" si="0"/>
        <v>2031</v>
      </c>
      <c r="J10" s="73">
        <f t="shared" si="0"/>
        <v>2032</v>
      </c>
      <c r="K10" s="73">
        <f t="shared" si="0"/>
        <v>2033</v>
      </c>
      <c r="L10" s="73">
        <f t="shared" si="0"/>
        <v>2034</v>
      </c>
      <c r="M10" s="73">
        <f t="shared" ref="M10:P10" si="1">M4</f>
        <v>2035</v>
      </c>
      <c r="N10" s="73">
        <f t="shared" si="1"/>
        <v>2036</v>
      </c>
      <c r="O10" s="73">
        <f t="shared" si="1"/>
        <v>2037</v>
      </c>
      <c r="P10" s="73">
        <f t="shared" si="1"/>
        <v>2038</v>
      </c>
    </row>
    <row r="11" spans="2:16">
      <c r="B11" s="38" t="s">
        <v>112</v>
      </c>
      <c r="C11" s="11">
        <f t="shared" ref="C11:L11" si="2">C5*C6</f>
        <v>0</v>
      </c>
      <c r="D11" s="11">
        <f t="shared" si="2"/>
        <v>0</v>
      </c>
      <c r="E11" s="11">
        <f t="shared" si="2"/>
        <v>0</v>
      </c>
      <c r="F11" s="11">
        <f t="shared" si="2"/>
        <v>0</v>
      </c>
      <c r="G11" s="11">
        <f t="shared" si="2"/>
        <v>1648000</v>
      </c>
      <c r="H11" s="11">
        <f t="shared" si="2"/>
        <v>1648000</v>
      </c>
      <c r="I11" s="11">
        <f t="shared" si="2"/>
        <v>1648000</v>
      </c>
      <c r="J11" s="11">
        <f t="shared" si="2"/>
        <v>1648000</v>
      </c>
      <c r="K11" s="11">
        <f t="shared" si="2"/>
        <v>1648000</v>
      </c>
      <c r="L11" s="11">
        <f t="shared" si="2"/>
        <v>1648000</v>
      </c>
      <c r="M11" s="11">
        <f t="shared" ref="M11:P11" si="3">M5*M6</f>
        <v>1648000</v>
      </c>
      <c r="N11" s="11">
        <f t="shared" si="3"/>
        <v>1648000</v>
      </c>
      <c r="O11" s="11">
        <f t="shared" si="3"/>
        <v>1648000</v>
      </c>
      <c r="P11" s="11">
        <f t="shared" si="3"/>
        <v>1648000</v>
      </c>
    </row>
    <row r="12" spans="2:16">
      <c r="B12" s="74" t="s">
        <v>112</v>
      </c>
      <c r="C12" s="75">
        <f t="shared" ref="C12:L12" si="4">SUM(C11:C11)</f>
        <v>0</v>
      </c>
      <c r="D12" s="75">
        <f t="shared" si="4"/>
        <v>0</v>
      </c>
      <c r="E12" s="75">
        <f t="shared" si="4"/>
        <v>0</v>
      </c>
      <c r="F12" s="75">
        <f t="shared" si="4"/>
        <v>0</v>
      </c>
      <c r="G12" s="75">
        <f t="shared" si="4"/>
        <v>1648000</v>
      </c>
      <c r="H12" s="75">
        <f t="shared" si="4"/>
        <v>1648000</v>
      </c>
      <c r="I12" s="75">
        <f t="shared" si="4"/>
        <v>1648000</v>
      </c>
      <c r="J12" s="75">
        <f t="shared" si="4"/>
        <v>1648000</v>
      </c>
      <c r="K12" s="75">
        <f t="shared" si="4"/>
        <v>1648000</v>
      </c>
      <c r="L12" s="75">
        <f t="shared" si="4"/>
        <v>1648000</v>
      </c>
      <c r="M12" s="75">
        <f t="shared" ref="M12:P12" si="5">SUM(M11:M11)</f>
        <v>1648000</v>
      </c>
      <c r="N12" s="75">
        <f t="shared" si="5"/>
        <v>1648000</v>
      </c>
      <c r="O12" s="75">
        <f t="shared" si="5"/>
        <v>1648000</v>
      </c>
      <c r="P12" s="75">
        <f t="shared" si="5"/>
        <v>1648000</v>
      </c>
    </row>
    <row r="14" spans="2:16">
      <c r="B14" s="4" t="s">
        <v>136</v>
      </c>
      <c r="E14" s="9"/>
    </row>
    <row r="16" spans="2:16">
      <c r="B16" s="26" t="s">
        <v>137</v>
      </c>
      <c r="C16" s="6">
        <f>'1. AF - Założenia'!C4</f>
        <v>2025</v>
      </c>
      <c r="D16" s="6">
        <f>'1. AF - Założenia'!D4</f>
        <v>2026</v>
      </c>
      <c r="E16" s="6">
        <f>'1. AF - Założenia'!E4</f>
        <v>2027</v>
      </c>
      <c r="F16" s="6">
        <f>'1. AF - Założenia'!F4</f>
        <v>2028</v>
      </c>
      <c r="G16" s="6">
        <f>'1. AF - Założenia'!G4</f>
        <v>2029</v>
      </c>
      <c r="H16" s="6">
        <f>'1. AF - Założenia'!H4</f>
        <v>2030</v>
      </c>
      <c r="I16" s="6">
        <f>'1. AF - Założenia'!I4</f>
        <v>2031</v>
      </c>
      <c r="J16" s="6">
        <f>'1. AF - Założenia'!J4</f>
        <v>2032</v>
      </c>
      <c r="K16" s="6">
        <f>'1. AF - Założenia'!K4</f>
        <v>2033</v>
      </c>
      <c r="L16" s="6">
        <f>'1. AF - Założenia'!L4</f>
        <v>2034</v>
      </c>
      <c r="M16" s="6">
        <f>'1. AF - Założenia'!M4</f>
        <v>2035</v>
      </c>
      <c r="N16" s="6">
        <f>'1. AF - Założenia'!N4</f>
        <v>2036</v>
      </c>
      <c r="O16" s="6">
        <f>'1. AF - Założenia'!O4</f>
        <v>2037</v>
      </c>
      <c r="P16" s="6">
        <f>'1. AF - Założenia'!P4</f>
        <v>2038</v>
      </c>
    </row>
    <row r="17" spans="2:16">
      <c r="B17" s="10" t="s">
        <v>10</v>
      </c>
      <c r="C17" s="16">
        <f>'1. AF - Założenia'!C133</f>
        <v>0</v>
      </c>
      <c r="D17" s="16">
        <f>'1. AF - Założenia'!D133</f>
        <v>0</v>
      </c>
      <c r="E17" s="16">
        <f>'1. AF - Założenia'!E133</f>
        <v>0</v>
      </c>
      <c r="F17" s="16">
        <f>'1. AF - Założenia'!F133</f>
        <v>0</v>
      </c>
      <c r="G17" s="16">
        <f>'1. AF - Założenia'!G133</f>
        <v>1881288.2521000004</v>
      </c>
      <c r="H17" s="16">
        <f>'1. AF - Założenia'!H133</f>
        <v>1881288.2521000004</v>
      </c>
      <c r="I17" s="16">
        <f>'1. AF - Założenia'!I133</f>
        <v>1881288.2521000004</v>
      </c>
      <c r="J17" s="16">
        <f>'1. AF - Założenia'!J133</f>
        <v>1881288.2521000004</v>
      </c>
      <c r="K17" s="16">
        <f>'1. AF - Założenia'!K133</f>
        <v>1881288.2521000004</v>
      </c>
      <c r="L17" s="16">
        <f>'1. AF - Założenia'!L133</f>
        <v>1881288.2521000004</v>
      </c>
      <c r="M17" s="16">
        <f>'1. AF - Założenia'!M133</f>
        <v>1881288.2521000004</v>
      </c>
      <c r="N17" s="16">
        <f>'1. AF - Założenia'!N133</f>
        <v>1881288.2521000004</v>
      </c>
      <c r="O17" s="16">
        <f>'1. AF - Założenia'!O133</f>
        <v>1881288.2521000004</v>
      </c>
      <c r="P17" s="16">
        <f>'1. AF - Założenia'!P133</f>
        <v>1881288.2521000004</v>
      </c>
    </row>
    <row r="18" spans="2:16">
      <c r="B18" s="10" t="s">
        <v>11</v>
      </c>
      <c r="C18" s="16">
        <f>'1. AF - Założenia'!C134</f>
        <v>0</v>
      </c>
      <c r="D18" s="16">
        <f>'1. AF - Założenia'!D134</f>
        <v>0</v>
      </c>
      <c r="E18" s="16">
        <f>'1. AF - Założenia'!E134</f>
        <v>0</v>
      </c>
      <c r="F18" s="16">
        <f>'1. AF - Założenia'!F134</f>
        <v>0</v>
      </c>
      <c r="G18" s="16">
        <f>'1. AF - Założenia'!G134</f>
        <v>2293288.2521000002</v>
      </c>
      <c r="H18" s="16">
        <f>'1. AF - Założenia'!H134</f>
        <v>2293288.2521000002</v>
      </c>
      <c r="I18" s="16">
        <f>'1. AF - Założenia'!I134</f>
        <v>2293288.2521000002</v>
      </c>
      <c r="J18" s="16">
        <f>'1. AF - Założenia'!J134</f>
        <v>2293288.2521000002</v>
      </c>
      <c r="K18" s="16">
        <f>'1. AF - Założenia'!K134</f>
        <v>2293288.2521000002</v>
      </c>
      <c r="L18" s="16">
        <f>'1. AF - Założenia'!L134</f>
        <v>2293288.2521000002</v>
      </c>
      <c r="M18" s="16">
        <f>'1. AF - Założenia'!M134</f>
        <v>2293288.2521000002</v>
      </c>
      <c r="N18" s="16">
        <f>'1. AF - Założenia'!N134</f>
        <v>2293288.2521000002</v>
      </c>
      <c r="O18" s="16">
        <f>'1. AF - Założenia'!O134</f>
        <v>2293288.2521000002</v>
      </c>
      <c r="P18" s="16">
        <f>'1. AF - Założenia'!P134</f>
        <v>2293288.2521000002</v>
      </c>
    </row>
    <row r="19" spans="2:16">
      <c r="B19" s="10" t="s">
        <v>12</v>
      </c>
      <c r="C19" s="16">
        <f>'1. AF - Założenia'!C135</f>
        <v>0</v>
      </c>
      <c r="D19" s="16">
        <f>'1. AF - Założenia'!D135</f>
        <v>0</v>
      </c>
      <c r="E19" s="16">
        <f>'1. AF - Założenia'!E135</f>
        <v>0</v>
      </c>
      <c r="F19" s="16">
        <f>'1. AF - Założenia'!F135</f>
        <v>0</v>
      </c>
      <c r="G19" s="16">
        <f>'1. AF - Założenia'!G135</f>
        <v>0</v>
      </c>
      <c r="H19" s="16">
        <f>'1. AF - Założenia'!H135</f>
        <v>0</v>
      </c>
      <c r="I19" s="16">
        <f>'1. AF - Założenia'!I135</f>
        <v>0</v>
      </c>
      <c r="J19" s="16">
        <f>'1. AF - Założenia'!J135</f>
        <v>0</v>
      </c>
      <c r="K19" s="16">
        <f>'1. AF - Założenia'!K135</f>
        <v>0</v>
      </c>
      <c r="L19" s="16">
        <f>'1. AF - Założenia'!L135</f>
        <v>0</v>
      </c>
      <c r="M19" s="16">
        <f>'1. AF - Założenia'!M135</f>
        <v>0</v>
      </c>
      <c r="N19" s="16">
        <f>'1. AF - Założenia'!N135</f>
        <v>0</v>
      </c>
      <c r="O19" s="16">
        <f>'1. AF - Założenia'!O135</f>
        <v>0</v>
      </c>
      <c r="P19" s="16">
        <f>'1. AF - Założenia'!P135</f>
        <v>0</v>
      </c>
    </row>
    <row r="20" spans="2:16">
      <c r="B20" s="10" t="s">
        <v>13</v>
      </c>
      <c r="C20" s="16">
        <f>'1. AF - Założenia'!C136</f>
        <v>0</v>
      </c>
      <c r="D20" s="16">
        <f>'1. AF - Założenia'!D136</f>
        <v>0</v>
      </c>
      <c r="E20" s="16">
        <f>'1. AF - Założenia'!E136</f>
        <v>0</v>
      </c>
      <c r="F20" s="16">
        <f>'1. AF - Założenia'!F136</f>
        <v>0</v>
      </c>
      <c r="G20" s="16">
        <f>'1. AF - Założenia'!G136</f>
        <v>0</v>
      </c>
      <c r="H20" s="16">
        <f>'1. AF - Założenia'!H136</f>
        <v>0</v>
      </c>
      <c r="I20" s="16">
        <f>'1. AF - Założenia'!I136</f>
        <v>0</v>
      </c>
      <c r="J20" s="16">
        <f>'1. AF - Założenia'!J136</f>
        <v>0</v>
      </c>
      <c r="K20" s="16">
        <f>'1. AF - Założenia'!K136</f>
        <v>0</v>
      </c>
      <c r="L20" s="16">
        <f>'1. AF - Założenia'!L136</f>
        <v>0</v>
      </c>
      <c r="M20" s="16">
        <f>'1. AF - Założenia'!M136</f>
        <v>0</v>
      </c>
      <c r="N20" s="16">
        <f>'1. AF - Założenia'!N136</f>
        <v>0</v>
      </c>
      <c r="O20" s="16">
        <f>'1. AF - Założenia'!O136</f>
        <v>0</v>
      </c>
      <c r="P20" s="16">
        <f>'1. AF - Założenia'!P136</f>
        <v>0</v>
      </c>
    </row>
    <row r="21" spans="2:16">
      <c r="B21" s="10" t="s">
        <v>14</v>
      </c>
      <c r="C21" s="16">
        <f>'1. AF - Założenia'!C137</f>
        <v>0</v>
      </c>
      <c r="D21" s="16">
        <f>'1. AF - Założenia'!D137</f>
        <v>0</v>
      </c>
      <c r="E21" s="16">
        <f>'1. AF - Założenia'!E137</f>
        <v>0</v>
      </c>
      <c r="F21" s="16">
        <f>'1. AF - Założenia'!F137</f>
        <v>0</v>
      </c>
      <c r="G21" s="16">
        <f>'1. AF - Założenia'!G137</f>
        <v>0</v>
      </c>
      <c r="H21" s="16">
        <f>'1. AF - Założenia'!H137</f>
        <v>0</v>
      </c>
      <c r="I21" s="16">
        <f>'1. AF - Założenia'!I137</f>
        <v>0</v>
      </c>
      <c r="J21" s="16">
        <f>'1. AF - Założenia'!J137</f>
        <v>0</v>
      </c>
      <c r="K21" s="16">
        <f>'1. AF - Założenia'!K137</f>
        <v>0</v>
      </c>
      <c r="L21" s="16">
        <f>'1. AF - Założenia'!L137</f>
        <v>0</v>
      </c>
      <c r="M21" s="16">
        <f>'1. AF - Założenia'!M137</f>
        <v>0</v>
      </c>
      <c r="N21" s="16">
        <f>'1. AF - Założenia'!N137</f>
        <v>0</v>
      </c>
      <c r="O21" s="16">
        <f>'1. AF - Założenia'!O137</f>
        <v>0</v>
      </c>
      <c r="P21" s="16">
        <f>'1. AF - Założenia'!P137</f>
        <v>0</v>
      </c>
    </row>
    <row r="22" spans="2:16">
      <c r="B22" s="10" t="s">
        <v>15</v>
      </c>
      <c r="C22" s="16">
        <f>'1. AF - Założenia'!C138</f>
        <v>0</v>
      </c>
      <c r="D22" s="16">
        <f>'1. AF - Założenia'!D138</f>
        <v>0</v>
      </c>
      <c r="E22" s="16">
        <f>'1. AF - Założenia'!E138</f>
        <v>0</v>
      </c>
      <c r="F22" s="16">
        <f>'1. AF - Założenia'!F138</f>
        <v>0</v>
      </c>
      <c r="G22" s="16">
        <f>'1. AF - Założenia'!G138</f>
        <v>0</v>
      </c>
      <c r="H22" s="16">
        <f>'1. AF - Założenia'!H138</f>
        <v>0</v>
      </c>
      <c r="I22" s="16">
        <f>'1. AF - Założenia'!I138</f>
        <v>0</v>
      </c>
      <c r="J22" s="16">
        <f>'1. AF - Założenia'!J138</f>
        <v>0</v>
      </c>
      <c r="K22" s="16">
        <f>'1. AF - Założenia'!K138</f>
        <v>0</v>
      </c>
      <c r="L22" s="16">
        <f>'1. AF - Założenia'!L138</f>
        <v>0</v>
      </c>
      <c r="M22" s="16">
        <f>'1. AF - Założenia'!M138</f>
        <v>0</v>
      </c>
      <c r="N22" s="16">
        <f>'1. AF - Założenia'!N138</f>
        <v>0</v>
      </c>
      <c r="O22" s="16">
        <f>'1. AF - Założenia'!O138</f>
        <v>0</v>
      </c>
      <c r="P22" s="16">
        <f>'1. AF - Założenia'!P138</f>
        <v>0</v>
      </c>
    </row>
    <row r="23" spans="2:16">
      <c r="B23" s="12" t="s">
        <v>5</v>
      </c>
      <c r="C23" s="8">
        <f>SUM(C17:C22)</f>
        <v>0</v>
      </c>
      <c r="D23" s="8">
        <f t="shared" ref="D23:L23" si="6">SUM(D17:D22)</f>
        <v>0</v>
      </c>
      <c r="E23" s="8">
        <f t="shared" si="6"/>
        <v>0</v>
      </c>
      <c r="F23" s="8">
        <f t="shared" si="6"/>
        <v>0</v>
      </c>
      <c r="G23" s="8">
        <f t="shared" si="6"/>
        <v>4174576.5042000003</v>
      </c>
      <c r="H23" s="8">
        <f t="shared" si="6"/>
        <v>4174576.5042000003</v>
      </c>
      <c r="I23" s="8">
        <f t="shared" si="6"/>
        <v>4174576.5042000003</v>
      </c>
      <c r="J23" s="8">
        <f t="shared" si="6"/>
        <v>4174576.5042000003</v>
      </c>
      <c r="K23" s="8">
        <f t="shared" si="6"/>
        <v>4174576.5042000003</v>
      </c>
      <c r="L23" s="8">
        <f t="shared" si="6"/>
        <v>4174576.5042000003</v>
      </c>
      <c r="M23" s="8">
        <f t="shared" ref="M23:P23" si="7">SUM(M17:M22)</f>
        <v>4174576.5042000003</v>
      </c>
      <c r="N23" s="8">
        <f t="shared" si="7"/>
        <v>4174576.5042000003</v>
      </c>
      <c r="O23" s="8">
        <f t="shared" si="7"/>
        <v>4174576.5042000003</v>
      </c>
      <c r="P23" s="8">
        <f t="shared" si="7"/>
        <v>4174576.5042000003</v>
      </c>
    </row>
    <row r="24" spans="2:16">
      <c r="B24" s="4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</row>
    <row r="25" spans="2:16">
      <c r="B25" s="4" t="s">
        <v>138</v>
      </c>
      <c r="F25" s="9"/>
    </row>
    <row r="27" spans="2:16">
      <c r="B27" s="30"/>
      <c r="C27" s="6">
        <f>'1. AF - Założenia'!C4</f>
        <v>2025</v>
      </c>
      <c r="D27" s="6">
        <f>'1. AF - Założenia'!D4</f>
        <v>2026</v>
      </c>
      <c r="E27" s="6">
        <f>'1. AF - Założenia'!E4</f>
        <v>2027</v>
      </c>
      <c r="F27" s="6">
        <f>'1. AF - Założenia'!F4</f>
        <v>2028</v>
      </c>
      <c r="G27" s="6">
        <f>'1. AF - Założenia'!G4</f>
        <v>2029</v>
      </c>
      <c r="H27" s="6">
        <f>'1. AF - Założenia'!H4</f>
        <v>2030</v>
      </c>
      <c r="I27" s="6">
        <f>'1. AF - Założenia'!I4</f>
        <v>2031</v>
      </c>
      <c r="J27" s="6">
        <f>'1. AF - Założenia'!J4</f>
        <v>2032</v>
      </c>
      <c r="K27" s="6">
        <f>'1. AF - Założenia'!K4</f>
        <v>2033</v>
      </c>
      <c r="L27" s="6">
        <f>'1. AF - Założenia'!L4</f>
        <v>2034</v>
      </c>
      <c r="M27" s="6">
        <f>'1. AF - Założenia'!M4</f>
        <v>2035</v>
      </c>
      <c r="N27" s="6">
        <f>'1. AF - Założenia'!N4</f>
        <v>2036</v>
      </c>
      <c r="O27" s="6">
        <f>'1. AF - Założenia'!O4</f>
        <v>2037</v>
      </c>
      <c r="P27" s="6">
        <f>'1. AF - Założenia'!P4</f>
        <v>2038</v>
      </c>
    </row>
    <row r="28" spans="2:16" s="70" customFormat="1">
      <c r="B28" s="77" t="s">
        <v>186</v>
      </c>
      <c r="C28" s="16">
        <f>'1. AF - Założenia'!C52</f>
        <v>0</v>
      </c>
      <c r="D28" s="16">
        <f>'1. AF - Założenia'!D52</f>
        <v>34734869.839999996</v>
      </c>
      <c r="E28" s="16">
        <f>'1. AF - Założenia'!E52</f>
        <v>80813297.609999999</v>
      </c>
      <c r="F28" s="16">
        <f>'1. AF - Założenia'!F52</f>
        <v>65159337.549999997</v>
      </c>
      <c r="G28" s="16">
        <f>0</f>
        <v>0</v>
      </c>
      <c r="H28" s="16">
        <f>0</f>
        <v>0</v>
      </c>
      <c r="I28" s="16">
        <f>0</f>
        <v>0</v>
      </c>
      <c r="J28" s="16">
        <f>0</f>
        <v>0</v>
      </c>
      <c r="K28" s="16">
        <f>0</f>
        <v>0</v>
      </c>
      <c r="L28" s="16">
        <f>0</f>
        <v>0</v>
      </c>
      <c r="M28" s="16">
        <f>0</f>
        <v>0</v>
      </c>
      <c r="N28" s="16">
        <f>0</f>
        <v>0</v>
      </c>
      <c r="O28" s="16">
        <f>0</f>
        <v>0</v>
      </c>
      <c r="P28" s="16">
        <f>0</f>
        <v>0</v>
      </c>
    </row>
    <row r="29" spans="2:16" s="70" customFormat="1">
      <c r="B29" s="82" t="s">
        <v>190</v>
      </c>
      <c r="C29" s="11">
        <f>'1. AF - Założenia'!$C$52*'1. AF - Założenia'!$C$210</f>
        <v>0</v>
      </c>
      <c r="D29" s="11">
        <f>'1. AF - Założenia'!$C$52*'1. AF - Założenia'!$C$210</f>
        <v>0</v>
      </c>
      <c r="E29" s="11">
        <f>'1. AF - Założenia'!$C$52*'1. AF - Założenia'!$C$210</f>
        <v>0</v>
      </c>
      <c r="F29" s="11">
        <f>'1. AF - Założenia'!$C$52*'1. AF - Założenia'!$C$210</f>
        <v>0</v>
      </c>
      <c r="G29" s="11">
        <f>'1. AF - Założenia'!$C$52*'1. AF - Założenia'!$C$210</f>
        <v>0</v>
      </c>
      <c r="H29" s="11">
        <f>'1. AF - Założenia'!$C$52*'1. AF - Założenia'!$C$210</f>
        <v>0</v>
      </c>
      <c r="I29" s="11">
        <f>'1. AF - Założenia'!$C$52*'1. AF - Założenia'!$C$210</f>
        <v>0</v>
      </c>
      <c r="J29" s="11">
        <f>'1. AF - Założenia'!$C$52*'1. AF - Założenia'!$C$210</f>
        <v>0</v>
      </c>
      <c r="K29" s="11">
        <f>'1. AF - Założenia'!$C$52*'1. AF - Założenia'!$C$210</f>
        <v>0</v>
      </c>
      <c r="L29" s="11">
        <f>'1. AF - Założenia'!$C$52*'1. AF - Założenia'!$C$210</f>
        <v>0</v>
      </c>
      <c r="M29" s="11">
        <f>'1. AF - Założenia'!$C$52*'1. AF - Założenia'!$C$210</f>
        <v>0</v>
      </c>
      <c r="N29" s="11">
        <f>'1. AF - Założenia'!$C$52*'1. AF - Założenia'!$C$210</f>
        <v>0</v>
      </c>
      <c r="O29" s="11">
        <f>'1. AF - Założenia'!$C$52*'1. AF - Założenia'!$C$210</f>
        <v>0</v>
      </c>
      <c r="P29" s="11">
        <f>'1. AF - Założenia'!$C$52*'1. AF - Założenia'!$C$210</f>
        <v>0</v>
      </c>
    </row>
    <row r="30" spans="2:16" s="70" customFormat="1">
      <c r="B30" s="77" t="s">
        <v>187</v>
      </c>
      <c r="C30" s="11">
        <f>SUM($C$28:C28)*'1. AF - Założenia'!$C$209/12*1</f>
        <v>0</v>
      </c>
      <c r="D30" s="11">
        <f>SUM($C$28:D28)*'1. AF - Założenia'!$C$209/12*0</f>
        <v>0</v>
      </c>
      <c r="E30" s="11">
        <f>SUM($C$28:E28)*'1. AF - Założenia'!$C$209/12*0</f>
        <v>0</v>
      </c>
      <c r="F30" s="11">
        <f>SUM($C$28:F28)*'1. AF - Założenia'!$C$209/12*0</f>
        <v>0</v>
      </c>
      <c r="G30" s="11">
        <f>SUM($C$28:G28)*'1. AF - Założenia'!$C$209/12*12</f>
        <v>4517687.625</v>
      </c>
      <c r="H30" s="11">
        <f>SUM($C$28:H28)*'1. AF - Założenia'!$C$209/12*12</f>
        <v>4517687.625</v>
      </c>
      <c r="I30" s="11">
        <f>SUM($C$28:I28)*'1. AF - Założenia'!$C$209/12*12</f>
        <v>4517687.625</v>
      </c>
      <c r="J30" s="11">
        <f>SUM($C$28:J28)*'1. AF - Założenia'!$C$209/12*12</f>
        <v>4517687.625</v>
      </c>
      <c r="K30" s="11">
        <f>SUM($C$28:K28)*'1. AF - Założenia'!$C$209/12*12</f>
        <v>4517687.625</v>
      </c>
      <c r="L30" s="11">
        <f>SUM($C$28:L28)*'1. AF - Założenia'!$C$209/12*12</f>
        <v>4517687.625</v>
      </c>
      <c r="M30" s="11">
        <f>SUM($C$28:M28)*'1. AF - Założenia'!$C$209/12*12</f>
        <v>4517687.625</v>
      </c>
      <c r="N30" s="11">
        <f>SUM($C$28:N28)*'1. AF - Założenia'!$C$209/12*12</f>
        <v>4517687.625</v>
      </c>
      <c r="O30" s="11">
        <f>SUM($C$28:O28)*'1. AF - Założenia'!$C$209/12*12</f>
        <v>4517687.625</v>
      </c>
      <c r="P30" s="11">
        <f>SUM($C$28:P28)*'1. AF - Założenia'!$C$209/12*12</f>
        <v>4517687.625</v>
      </c>
    </row>
    <row r="31" spans="2:16" s="70" customFormat="1">
      <c r="B31" s="77" t="s">
        <v>191</v>
      </c>
      <c r="C31" s="11">
        <f>0</f>
        <v>0</v>
      </c>
      <c r="D31" s="11">
        <f>0</f>
        <v>0</v>
      </c>
      <c r="E31" s="11">
        <f>0</f>
        <v>0</v>
      </c>
      <c r="F31" s="11">
        <f>0</f>
        <v>0</v>
      </c>
      <c r="G31" s="11">
        <f>0</f>
        <v>0</v>
      </c>
      <c r="H31" s="11">
        <f>0</f>
        <v>0</v>
      </c>
      <c r="I31" s="11">
        <f>0</f>
        <v>0</v>
      </c>
      <c r="J31" s="11">
        <f>0</f>
        <v>0</v>
      </c>
      <c r="K31" s="11">
        <f>0</f>
        <v>0</v>
      </c>
      <c r="L31" s="11">
        <f>0</f>
        <v>0</v>
      </c>
      <c r="M31" s="11">
        <f>0</f>
        <v>0</v>
      </c>
      <c r="N31" s="11">
        <f>0</f>
        <v>0</v>
      </c>
      <c r="O31" s="11">
        <f>0</f>
        <v>0</v>
      </c>
      <c r="P31" s="11">
        <f>0</f>
        <v>0</v>
      </c>
    </row>
    <row r="32" spans="2:16" s="70" customFormat="1">
      <c r="B32" s="82" t="s">
        <v>17</v>
      </c>
      <c r="C32" s="11">
        <f>C28+C29-C30-C31</f>
        <v>0</v>
      </c>
      <c r="D32" s="11">
        <f>C32+D28+D29-D30-D31</f>
        <v>34734869.839999996</v>
      </c>
      <c r="E32" s="11">
        <f t="shared" ref="E32:P32" si="8">D32+E28+E29-E30-E31</f>
        <v>115548167.44999999</v>
      </c>
      <c r="F32" s="11">
        <f t="shared" si="8"/>
        <v>180707505</v>
      </c>
      <c r="G32" s="11">
        <f t="shared" si="8"/>
        <v>176189817.375</v>
      </c>
      <c r="H32" s="11">
        <f t="shared" si="8"/>
        <v>171672129.75</v>
      </c>
      <c r="I32" s="11">
        <f t="shared" si="8"/>
        <v>167154442.125</v>
      </c>
      <c r="J32" s="11">
        <f t="shared" si="8"/>
        <v>162636754.5</v>
      </c>
      <c r="K32" s="11">
        <f t="shared" si="8"/>
        <v>158119066.875</v>
      </c>
      <c r="L32" s="11">
        <f t="shared" si="8"/>
        <v>153601379.25</v>
      </c>
      <c r="M32" s="11">
        <f t="shared" si="8"/>
        <v>149083691.625</v>
      </c>
      <c r="N32" s="11">
        <f t="shared" si="8"/>
        <v>144566004</v>
      </c>
      <c r="O32" s="11">
        <f t="shared" si="8"/>
        <v>140048316.375</v>
      </c>
      <c r="P32" s="11">
        <f t="shared" si="8"/>
        <v>135530628.75</v>
      </c>
    </row>
    <row r="33" spans="2:16" s="70" customFormat="1">
      <c r="B33" s="82" t="s">
        <v>92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f>P32</f>
        <v>135530628.75</v>
      </c>
    </row>
    <row r="35" spans="2:16">
      <c r="B35" s="4" t="s">
        <v>139</v>
      </c>
      <c r="E35" s="9"/>
    </row>
    <row r="37" spans="2:16">
      <c r="B37" s="26" t="s">
        <v>113</v>
      </c>
      <c r="C37" s="6">
        <f>'1. AF - Założenia'!C4</f>
        <v>2025</v>
      </c>
      <c r="D37" s="6">
        <f>'1. AF - Założenia'!D4</f>
        <v>2026</v>
      </c>
      <c r="E37" s="6">
        <f>'1. AF - Założenia'!E4</f>
        <v>2027</v>
      </c>
      <c r="F37" s="6">
        <f>'1. AF - Założenia'!F4</f>
        <v>2028</v>
      </c>
      <c r="G37" s="6">
        <f>'1. AF - Założenia'!G4</f>
        <v>2029</v>
      </c>
      <c r="H37" s="6">
        <f>'1. AF - Założenia'!H4</f>
        <v>2030</v>
      </c>
      <c r="I37" s="6">
        <f>'1. AF - Założenia'!I4</f>
        <v>2031</v>
      </c>
      <c r="J37" s="6">
        <f>'1. AF - Założenia'!J4</f>
        <v>2032</v>
      </c>
      <c r="K37" s="6">
        <f>'1. AF - Założenia'!K4</f>
        <v>2033</v>
      </c>
      <c r="L37" s="6">
        <f>'1. AF - Założenia'!L4</f>
        <v>2034</v>
      </c>
      <c r="M37" s="6">
        <f>'1. AF - Założenia'!M4</f>
        <v>2035</v>
      </c>
      <c r="N37" s="6">
        <f>'1. AF - Założenia'!N4</f>
        <v>2036</v>
      </c>
      <c r="O37" s="6">
        <f>'1. AF - Założenia'!O4</f>
        <v>2037</v>
      </c>
      <c r="P37" s="6">
        <f>'1. AF - Założenia'!P4</f>
        <v>2038</v>
      </c>
    </row>
    <row r="38" spans="2:16" ht="20.399999999999999">
      <c r="B38" s="15" t="s">
        <v>16</v>
      </c>
      <c r="C38" s="16">
        <f t="shared" ref="C38:L38" si="9">C12</f>
        <v>0</v>
      </c>
      <c r="D38" s="16">
        <f t="shared" si="9"/>
        <v>0</v>
      </c>
      <c r="E38" s="16">
        <f t="shared" si="9"/>
        <v>0</v>
      </c>
      <c r="F38" s="16">
        <f t="shared" si="9"/>
        <v>0</v>
      </c>
      <c r="G38" s="16">
        <f t="shared" si="9"/>
        <v>1648000</v>
      </c>
      <c r="H38" s="16">
        <f t="shared" si="9"/>
        <v>1648000</v>
      </c>
      <c r="I38" s="16">
        <f t="shared" si="9"/>
        <v>1648000</v>
      </c>
      <c r="J38" s="16">
        <f t="shared" si="9"/>
        <v>1648000</v>
      </c>
      <c r="K38" s="16">
        <f t="shared" si="9"/>
        <v>1648000</v>
      </c>
      <c r="L38" s="16">
        <f t="shared" si="9"/>
        <v>1648000</v>
      </c>
      <c r="M38" s="16">
        <f t="shared" ref="M38:P38" si="10">M12</f>
        <v>1648000</v>
      </c>
      <c r="N38" s="16">
        <f t="shared" si="10"/>
        <v>1648000</v>
      </c>
      <c r="O38" s="16">
        <f t="shared" si="10"/>
        <v>1648000</v>
      </c>
      <c r="P38" s="16">
        <f t="shared" si="10"/>
        <v>1648000</v>
      </c>
    </row>
    <row r="39" spans="2:16">
      <c r="B39" s="15" t="s">
        <v>19</v>
      </c>
      <c r="C39" s="11">
        <f>C23+C31+C30</f>
        <v>0</v>
      </c>
      <c r="D39" s="11">
        <f t="shared" ref="D39:L39" si="11">D23+D31+D30</f>
        <v>0</v>
      </c>
      <c r="E39" s="11">
        <f t="shared" si="11"/>
        <v>0</v>
      </c>
      <c r="F39" s="11">
        <f t="shared" si="11"/>
        <v>0</v>
      </c>
      <c r="G39" s="11">
        <f t="shared" si="11"/>
        <v>8692264.1292000003</v>
      </c>
      <c r="H39" s="11">
        <f t="shared" si="11"/>
        <v>8692264.1292000003</v>
      </c>
      <c r="I39" s="11">
        <f t="shared" si="11"/>
        <v>8692264.1292000003</v>
      </c>
      <c r="J39" s="11">
        <f t="shared" si="11"/>
        <v>8692264.1292000003</v>
      </c>
      <c r="K39" s="11">
        <f t="shared" si="11"/>
        <v>8692264.1292000003</v>
      </c>
      <c r="L39" s="11">
        <f t="shared" si="11"/>
        <v>8692264.1292000003</v>
      </c>
      <c r="M39" s="11">
        <f t="shared" ref="M39:P39" si="12">M23+M31+M30</f>
        <v>8692264.1292000003</v>
      </c>
      <c r="N39" s="11">
        <f t="shared" si="12"/>
        <v>8692264.1292000003</v>
      </c>
      <c r="O39" s="11">
        <f t="shared" si="12"/>
        <v>8692264.1292000003</v>
      </c>
      <c r="P39" s="11">
        <f t="shared" si="12"/>
        <v>8692264.1292000003</v>
      </c>
    </row>
    <row r="40" spans="2:16">
      <c r="B40" s="7" t="s">
        <v>20</v>
      </c>
      <c r="C40" s="8">
        <f>C38-C39</f>
        <v>0</v>
      </c>
      <c r="D40" s="8">
        <f t="shared" ref="D40" si="13">D38-D39</f>
        <v>0</v>
      </c>
      <c r="E40" s="8">
        <f t="shared" ref="E40:L40" si="14">E38-E39</f>
        <v>0</v>
      </c>
      <c r="F40" s="8">
        <f t="shared" si="14"/>
        <v>0</v>
      </c>
      <c r="G40" s="8">
        <f t="shared" si="14"/>
        <v>-7044264.1292000003</v>
      </c>
      <c r="H40" s="8">
        <f t="shared" si="14"/>
        <v>-7044264.1292000003</v>
      </c>
      <c r="I40" s="8">
        <f t="shared" si="14"/>
        <v>-7044264.1292000003</v>
      </c>
      <c r="J40" s="8">
        <f t="shared" si="14"/>
        <v>-7044264.1292000003</v>
      </c>
      <c r="K40" s="8">
        <f t="shared" si="14"/>
        <v>-7044264.1292000003</v>
      </c>
      <c r="L40" s="8">
        <f t="shared" si="14"/>
        <v>-7044264.1292000003</v>
      </c>
      <c r="M40" s="8">
        <f t="shared" ref="M40:P40" si="15">M38-M39</f>
        <v>-7044264.1292000003</v>
      </c>
      <c r="N40" s="8">
        <f t="shared" si="15"/>
        <v>-7044264.1292000003</v>
      </c>
      <c r="O40" s="8">
        <f t="shared" si="15"/>
        <v>-7044264.1292000003</v>
      </c>
      <c r="P40" s="8">
        <f t="shared" si="15"/>
        <v>-7044264.1292000003</v>
      </c>
    </row>
    <row r="41" spans="2:16">
      <c r="B41" s="15" t="s">
        <v>21</v>
      </c>
      <c r="C41" s="16">
        <f t="shared" ref="C41:P41" si="16">SUM(C30:C30)*$C$129</f>
        <v>0</v>
      </c>
      <c r="D41" s="16">
        <f t="shared" si="16"/>
        <v>0</v>
      </c>
      <c r="E41" s="16">
        <f t="shared" si="16"/>
        <v>0</v>
      </c>
      <c r="F41" s="16">
        <f t="shared" si="16"/>
        <v>0</v>
      </c>
      <c r="G41" s="16">
        <f t="shared" si="16"/>
        <v>4517687.625</v>
      </c>
      <c r="H41" s="16">
        <f t="shared" si="16"/>
        <v>4517687.625</v>
      </c>
      <c r="I41" s="16">
        <f t="shared" si="16"/>
        <v>4517687.625</v>
      </c>
      <c r="J41" s="16">
        <f t="shared" si="16"/>
        <v>4517687.625</v>
      </c>
      <c r="K41" s="16">
        <f t="shared" si="16"/>
        <v>4517687.625</v>
      </c>
      <c r="L41" s="16">
        <f t="shared" si="16"/>
        <v>4517687.625</v>
      </c>
      <c r="M41" s="16">
        <f t="shared" si="16"/>
        <v>4517687.625</v>
      </c>
      <c r="N41" s="16">
        <f t="shared" si="16"/>
        <v>4517687.625</v>
      </c>
      <c r="O41" s="16">
        <f t="shared" si="16"/>
        <v>4517687.625</v>
      </c>
      <c r="P41" s="16">
        <f t="shared" si="16"/>
        <v>4517687.625</v>
      </c>
    </row>
    <row r="42" spans="2:16">
      <c r="B42" s="15" t="s">
        <v>22</v>
      </c>
      <c r="C42" s="11">
        <f>0</f>
        <v>0</v>
      </c>
      <c r="D42" s="11">
        <f>0</f>
        <v>0</v>
      </c>
      <c r="E42" s="11">
        <f>0</f>
        <v>0</v>
      </c>
      <c r="F42" s="11">
        <f>0</f>
        <v>0</v>
      </c>
      <c r="G42" s="11">
        <f>0</f>
        <v>0</v>
      </c>
      <c r="H42" s="11">
        <f>0</f>
        <v>0</v>
      </c>
      <c r="I42" s="11">
        <f>0</f>
        <v>0</v>
      </c>
      <c r="J42" s="11">
        <f>0</f>
        <v>0</v>
      </c>
      <c r="K42" s="11">
        <f>0</f>
        <v>0</v>
      </c>
      <c r="L42" s="11">
        <f>0</f>
        <v>0</v>
      </c>
      <c r="M42" s="11">
        <f>0</f>
        <v>0</v>
      </c>
      <c r="N42" s="11">
        <f>0</f>
        <v>0</v>
      </c>
      <c r="O42" s="11">
        <f>0</f>
        <v>0</v>
      </c>
      <c r="P42" s="11">
        <f>0</f>
        <v>0</v>
      </c>
    </row>
    <row r="43" spans="2:16">
      <c r="B43" s="7" t="s">
        <v>23</v>
      </c>
      <c r="C43" s="8">
        <f>C40+C41-C42</f>
        <v>0</v>
      </c>
      <c r="D43" s="8">
        <f t="shared" ref="D43" si="17">D40+D41-D42</f>
        <v>0</v>
      </c>
      <c r="E43" s="8">
        <f t="shared" ref="E43:L43" si="18">E40+E41-E42</f>
        <v>0</v>
      </c>
      <c r="F43" s="8">
        <f t="shared" si="18"/>
        <v>0</v>
      </c>
      <c r="G43" s="8">
        <f t="shared" si="18"/>
        <v>-2526576.5042000003</v>
      </c>
      <c r="H43" s="8">
        <f t="shared" si="18"/>
        <v>-2526576.5042000003</v>
      </c>
      <c r="I43" s="8">
        <f t="shared" si="18"/>
        <v>-2526576.5042000003</v>
      </c>
      <c r="J43" s="8">
        <f t="shared" si="18"/>
        <v>-2526576.5042000003</v>
      </c>
      <c r="K43" s="8">
        <f t="shared" si="18"/>
        <v>-2526576.5042000003</v>
      </c>
      <c r="L43" s="8">
        <f t="shared" si="18"/>
        <v>-2526576.5042000003</v>
      </c>
      <c r="M43" s="8">
        <f t="shared" ref="M43:P43" si="19">M40+M41-M42</f>
        <v>-2526576.5042000003</v>
      </c>
      <c r="N43" s="8">
        <f t="shared" si="19"/>
        <v>-2526576.5042000003</v>
      </c>
      <c r="O43" s="8">
        <f t="shared" si="19"/>
        <v>-2526576.5042000003</v>
      </c>
      <c r="P43" s="8">
        <f t="shared" si="19"/>
        <v>-2526576.5042000003</v>
      </c>
    </row>
    <row r="44" spans="2:16">
      <c r="B44" s="15" t="s">
        <v>24</v>
      </c>
      <c r="C44" s="11">
        <f>0</f>
        <v>0</v>
      </c>
      <c r="D44" s="11">
        <f>0</f>
        <v>0</v>
      </c>
      <c r="E44" s="11">
        <f>0</f>
        <v>0</v>
      </c>
      <c r="F44" s="11">
        <f>0</f>
        <v>0</v>
      </c>
      <c r="G44" s="11">
        <f>0</f>
        <v>0</v>
      </c>
      <c r="H44" s="11">
        <f>0</f>
        <v>0</v>
      </c>
      <c r="I44" s="11">
        <f>0</f>
        <v>0</v>
      </c>
      <c r="J44" s="11">
        <f>0</f>
        <v>0</v>
      </c>
      <c r="K44" s="11">
        <f>0</f>
        <v>0</v>
      </c>
      <c r="L44" s="11">
        <f>0</f>
        <v>0</v>
      </c>
      <c r="M44" s="11">
        <f>0</f>
        <v>0</v>
      </c>
      <c r="N44" s="11">
        <f>0</f>
        <v>0</v>
      </c>
      <c r="O44" s="11">
        <f>0</f>
        <v>0</v>
      </c>
      <c r="P44" s="11">
        <f>0</f>
        <v>0</v>
      </c>
    </row>
    <row r="45" spans="2:16">
      <c r="B45" s="15" t="s">
        <v>25</v>
      </c>
      <c r="C45" s="11">
        <f>0</f>
        <v>0</v>
      </c>
      <c r="D45" s="11">
        <f>0</f>
        <v>0</v>
      </c>
      <c r="E45" s="11">
        <f>0</f>
        <v>0</v>
      </c>
      <c r="F45" s="11">
        <f>0</f>
        <v>0</v>
      </c>
      <c r="G45" s="11">
        <f>0</f>
        <v>0</v>
      </c>
      <c r="H45" s="11">
        <f>0</f>
        <v>0</v>
      </c>
      <c r="I45" s="11">
        <f>0</f>
        <v>0</v>
      </c>
      <c r="J45" s="11">
        <f>0</f>
        <v>0</v>
      </c>
      <c r="K45" s="11">
        <f>0</f>
        <v>0</v>
      </c>
      <c r="L45" s="11">
        <f>0</f>
        <v>0</v>
      </c>
      <c r="M45" s="11">
        <f>0</f>
        <v>0</v>
      </c>
      <c r="N45" s="11">
        <f>0</f>
        <v>0</v>
      </c>
      <c r="O45" s="11">
        <f>0</f>
        <v>0</v>
      </c>
      <c r="P45" s="11">
        <f>0</f>
        <v>0</v>
      </c>
    </row>
    <row r="46" spans="2:16">
      <c r="B46" s="7" t="s">
        <v>26</v>
      </c>
      <c r="C46" s="8">
        <f>C43+C44-C45</f>
        <v>0</v>
      </c>
      <c r="D46" s="8">
        <f t="shared" ref="D46" si="20">D43+D44-D45</f>
        <v>0</v>
      </c>
      <c r="E46" s="8">
        <f t="shared" ref="E46:L46" si="21">E43+E44-E45</f>
        <v>0</v>
      </c>
      <c r="F46" s="8">
        <f t="shared" si="21"/>
        <v>0</v>
      </c>
      <c r="G46" s="8">
        <f t="shared" si="21"/>
        <v>-2526576.5042000003</v>
      </c>
      <c r="H46" s="8">
        <f t="shared" si="21"/>
        <v>-2526576.5042000003</v>
      </c>
      <c r="I46" s="8">
        <f t="shared" si="21"/>
        <v>-2526576.5042000003</v>
      </c>
      <c r="J46" s="8">
        <f t="shared" si="21"/>
        <v>-2526576.5042000003</v>
      </c>
      <c r="K46" s="8">
        <f t="shared" si="21"/>
        <v>-2526576.5042000003</v>
      </c>
      <c r="L46" s="8">
        <f t="shared" si="21"/>
        <v>-2526576.5042000003</v>
      </c>
      <c r="M46" s="8">
        <f t="shared" ref="M46:P46" si="22">M43+M44-M45</f>
        <v>-2526576.5042000003</v>
      </c>
      <c r="N46" s="8">
        <f t="shared" si="22"/>
        <v>-2526576.5042000003</v>
      </c>
      <c r="O46" s="8">
        <f t="shared" si="22"/>
        <v>-2526576.5042000003</v>
      </c>
      <c r="P46" s="8">
        <f t="shared" si="22"/>
        <v>-2526576.5042000003</v>
      </c>
    </row>
    <row r="47" spans="2:16" ht="20.399999999999999">
      <c r="B47" s="15" t="s">
        <v>27</v>
      </c>
      <c r="C47" s="11">
        <f>0</f>
        <v>0</v>
      </c>
      <c r="D47" s="11">
        <f>0</f>
        <v>0</v>
      </c>
      <c r="E47" s="11">
        <f>0</f>
        <v>0</v>
      </c>
      <c r="F47" s="11">
        <f>0</f>
        <v>0</v>
      </c>
      <c r="G47" s="11">
        <f>0</f>
        <v>0</v>
      </c>
      <c r="H47" s="11">
        <f>0</f>
        <v>0</v>
      </c>
      <c r="I47" s="11">
        <f>0</f>
        <v>0</v>
      </c>
      <c r="J47" s="11">
        <f>0</f>
        <v>0</v>
      </c>
      <c r="K47" s="11">
        <f>0</f>
        <v>0</v>
      </c>
      <c r="L47" s="11">
        <f>0</f>
        <v>0</v>
      </c>
      <c r="M47" s="11">
        <f>0</f>
        <v>0</v>
      </c>
      <c r="N47" s="11">
        <f>0</f>
        <v>0</v>
      </c>
      <c r="O47" s="11">
        <f>0</f>
        <v>0</v>
      </c>
      <c r="P47" s="11">
        <f>0</f>
        <v>0</v>
      </c>
    </row>
    <row r="48" spans="2:16">
      <c r="B48" s="7" t="s">
        <v>28</v>
      </c>
      <c r="C48" s="8">
        <f>C46+C47</f>
        <v>0</v>
      </c>
      <c r="D48" s="8">
        <f t="shared" ref="D48" si="23">D46+D47</f>
        <v>0</v>
      </c>
      <c r="E48" s="8">
        <f t="shared" ref="E48:L48" si="24">E46+E47</f>
        <v>0</v>
      </c>
      <c r="F48" s="8">
        <f t="shared" si="24"/>
        <v>0</v>
      </c>
      <c r="G48" s="8">
        <f t="shared" si="24"/>
        <v>-2526576.5042000003</v>
      </c>
      <c r="H48" s="8">
        <f t="shared" si="24"/>
        <v>-2526576.5042000003</v>
      </c>
      <c r="I48" s="8">
        <f t="shared" si="24"/>
        <v>-2526576.5042000003</v>
      </c>
      <c r="J48" s="8">
        <f t="shared" si="24"/>
        <v>-2526576.5042000003</v>
      </c>
      <c r="K48" s="8">
        <f t="shared" si="24"/>
        <v>-2526576.5042000003</v>
      </c>
      <c r="L48" s="8">
        <f t="shared" si="24"/>
        <v>-2526576.5042000003</v>
      </c>
      <c r="M48" s="8">
        <f t="shared" ref="M48:P48" si="25">M46+M47</f>
        <v>-2526576.5042000003</v>
      </c>
      <c r="N48" s="8">
        <f t="shared" si="25"/>
        <v>-2526576.5042000003</v>
      </c>
      <c r="O48" s="8">
        <f t="shared" si="25"/>
        <v>-2526576.5042000003</v>
      </c>
      <c r="P48" s="8">
        <f t="shared" si="25"/>
        <v>-2526576.5042000003</v>
      </c>
    </row>
    <row r="49" spans="1:16">
      <c r="B49" s="15" t="s">
        <v>29</v>
      </c>
      <c r="C49" s="11">
        <f>0</f>
        <v>0</v>
      </c>
      <c r="D49" s="11">
        <f>0</f>
        <v>0</v>
      </c>
      <c r="E49" s="11">
        <f>0</f>
        <v>0</v>
      </c>
      <c r="F49" s="11">
        <f>0</f>
        <v>0</v>
      </c>
      <c r="G49" s="11">
        <f>0</f>
        <v>0</v>
      </c>
      <c r="H49" s="11">
        <f>0</f>
        <v>0</v>
      </c>
      <c r="I49" s="11">
        <f>0</f>
        <v>0</v>
      </c>
      <c r="J49" s="11">
        <f>0</f>
        <v>0</v>
      </c>
      <c r="K49" s="11">
        <f>0</f>
        <v>0</v>
      </c>
      <c r="L49" s="11">
        <f>0</f>
        <v>0</v>
      </c>
      <c r="M49" s="11">
        <f>0</f>
        <v>0</v>
      </c>
      <c r="N49" s="11">
        <f>0</f>
        <v>0</v>
      </c>
      <c r="O49" s="11">
        <f>0</f>
        <v>0</v>
      </c>
      <c r="P49" s="11">
        <f>0</f>
        <v>0</v>
      </c>
    </row>
    <row r="50" spans="1:16">
      <c r="B50" s="7" t="s">
        <v>30</v>
      </c>
      <c r="C50" s="8">
        <f>C48-C49</f>
        <v>0</v>
      </c>
      <c r="D50" s="8">
        <f t="shared" ref="D50" si="26">D48-D49</f>
        <v>0</v>
      </c>
      <c r="E50" s="8">
        <f t="shared" ref="E50:L50" si="27">E48-E49</f>
        <v>0</v>
      </c>
      <c r="F50" s="8">
        <f t="shared" si="27"/>
        <v>0</v>
      </c>
      <c r="G50" s="8">
        <f t="shared" si="27"/>
        <v>-2526576.5042000003</v>
      </c>
      <c r="H50" s="8">
        <f t="shared" si="27"/>
        <v>-2526576.5042000003</v>
      </c>
      <c r="I50" s="8">
        <f t="shared" si="27"/>
        <v>-2526576.5042000003</v>
      </c>
      <c r="J50" s="8">
        <f t="shared" si="27"/>
        <v>-2526576.5042000003</v>
      </c>
      <c r="K50" s="8">
        <f t="shared" si="27"/>
        <v>-2526576.5042000003</v>
      </c>
      <c r="L50" s="8">
        <f t="shared" si="27"/>
        <v>-2526576.5042000003</v>
      </c>
      <c r="M50" s="8">
        <f t="shared" ref="M50:P50" si="28">M48-M49</f>
        <v>-2526576.5042000003</v>
      </c>
      <c r="N50" s="8">
        <f t="shared" si="28"/>
        <v>-2526576.5042000003</v>
      </c>
      <c r="O50" s="8">
        <f t="shared" si="28"/>
        <v>-2526576.5042000003</v>
      </c>
      <c r="P50" s="8">
        <f t="shared" si="28"/>
        <v>-2526576.5042000003</v>
      </c>
    </row>
    <row r="52" spans="1:16">
      <c r="B52" s="4" t="s">
        <v>144</v>
      </c>
    </row>
    <row r="54" spans="1:16">
      <c r="B54" s="47" t="s">
        <v>137</v>
      </c>
      <c r="C54" s="6">
        <f>'1. AF - Założenia'!C4</f>
        <v>2025</v>
      </c>
      <c r="D54" s="6">
        <f>'1. AF - Założenia'!D4</f>
        <v>2026</v>
      </c>
      <c r="E54" s="6">
        <f>'1. AF - Założenia'!E4</f>
        <v>2027</v>
      </c>
      <c r="F54" s="6">
        <f>'1. AF - Założenia'!F4</f>
        <v>2028</v>
      </c>
      <c r="G54" s="6">
        <f>'1. AF - Założenia'!G4</f>
        <v>2029</v>
      </c>
      <c r="H54" s="6">
        <f>'1. AF - Założenia'!H4</f>
        <v>2030</v>
      </c>
      <c r="I54" s="6">
        <f>'1. AF - Założenia'!I4</f>
        <v>2031</v>
      </c>
      <c r="J54" s="6">
        <f>'1. AF - Założenia'!J4</f>
        <v>2032</v>
      </c>
      <c r="K54" s="6">
        <f>'1. AF - Założenia'!K4</f>
        <v>2033</v>
      </c>
      <c r="L54" s="6">
        <f>'1. AF - Założenia'!L4</f>
        <v>2034</v>
      </c>
      <c r="M54" s="6">
        <f>'1. AF - Założenia'!M4</f>
        <v>2035</v>
      </c>
      <c r="N54" s="6">
        <f>'1. AF - Założenia'!N4</f>
        <v>2036</v>
      </c>
      <c r="O54" s="6">
        <f>'1. AF - Założenia'!O4</f>
        <v>2037</v>
      </c>
      <c r="P54" s="6">
        <f>'1. AF - Założenia'!P4</f>
        <v>2038</v>
      </c>
    </row>
    <row r="55" spans="1:16">
      <c r="A55" s="9"/>
      <c r="B55" s="7" t="s">
        <v>31</v>
      </c>
      <c r="C55" s="8">
        <f>C56+C57+C58+C59+C60</f>
        <v>0</v>
      </c>
      <c r="D55" s="8">
        <f t="shared" ref="D55:L55" si="29">D56+D57+D58+D59+D60</f>
        <v>34734869.839999996</v>
      </c>
      <c r="E55" s="8">
        <f t="shared" si="29"/>
        <v>115548167.44999999</v>
      </c>
      <c r="F55" s="8">
        <f t="shared" si="29"/>
        <v>180707505</v>
      </c>
      <c r="G55" s="8">
        <f t="shared" si="29"/>
        <v>176189817.375</v>
      </c>
      <c r="H55" s="8">
        <f t="shared" si="29"/>
        <v>171672129.75</v>
      </c>
      <c r="I55" s="8">
        <f t="shared" si="29"/>
        <v>167154442.125</v>
      </c>
      <c r="J55" s="8">
        <f t="shared" si="29"/>
        <v>162636754.5</v>
      </c>
      <c r="K55" s="8">
        <f t="shared" si="29"/>
        <v>158119066.875</v>
      </c>
      <c r="L55" s="8">
        <f t="shared" si="29"/>
        <v>153601379.25</v>
      </c>
      <c r="M55" s="8">
        <f t="shared" ref="M55:P55" si="30">M56+M57+M58+M59+M60</f>
        <v>149083691.625</v>
      </c>
      <c r="N55" s="8">
        <f t="shared" si="30"/>
        <v>144566004</v>
      </c>
      <c r="O55" s="8">
        <f t="shared" si="30"/>
        <v>140048316.375</v>
      </c>
      <c r="P55" s="8">
        <f t="shared" si="30"/>
        <v>135530628.75</v>
      </c>
    </row>
    <row r="56" spans="1:16" ht="27.75" customHeight="1">
      <c r="A56" s="9"/>
      <c r="B56" s="15" t="s">
        <v>32</v>
      </c>
      <c r="C56" s="11">
        <f>0</f>
        <v>0</v>
      </c>
      <c r="D56" s="11">
        <f>0</f>
        <v>0</v>
      </c>
      <c r="E56" s="11">
        <f>0</f>
        <v>0</v>
      </c>
      <c r="F56" s="11">
        <f>0</f>
        <v>0</v>
      </c>
      <c r="G56" s="11">
        <f>0</f>
        <v>0</v>
      </c>
      <c r="H56" s="11">
        <f>0</f>
        <v>0</v>
      </c>
      <c r="I56" s="11">
        <f>0</f>
        <v>0</v>
      </c>
      <c r="J56" s="11">
        <f>0</f>
        <v>0</v>
      </c>
      <c r="K56" s="11">
        <f>0</f>
        <v>0</v>
      </c>
      <c r="L56" s="11">
        <f>0</f>
        <v>0</v>
      </c>
      <c r="M56" s="11">
        <f>0</f>
        <v>0</v>
      </c>
      <c r="N56" s="11">
        <f>0</f>
        <v>0</v>
      </c>
      <c r="O56" s="11">
        <f>0</f>
        <v>0</v>
      </c>
      <c r="P56" s="11">
        <f>0</f>
        <v>0</v>
      </c>
    </row>
    <row r="57" spans="1:16">
      <c r="A57" s="9"/>
      <c r="B57" s="15" t="s">
        <v>33</v>
      </c>
      <c r="C57" s="11">
        <f>SUM($C28:C29)-SUM($C30:C31)</f>
        <v>0</v>
      </c>
      <c r="D57" s="11">
        <f>SUM($C28:D29)-SUM($C30:D31)</f>
        <v>34734869.839999996</v>
      </c>
      <c r="E57" s="11">
        <f>SUM($C28:E29)-SUM($C30:E31)</f>
        <v>115548167.44999999</v>
      </c>
      <c r="F57" s="11">
        <f>SUM($C28:F29)-SUM($C30:F31)</f>
        <v>180707505</v>
      </c>
      <c r="G57" s="11">
        <f>SUM($C28:G29)-SUM($C30:G31)</f>
        <v>176189817.375</v>
      </c>
      <c r="H57" s="11">
        <f>SUM($C28:H29)-SUM($C30:H31)</f>
        <v>171672129.75</v>
      </c>
      <c r="I57" s="11">
        <f>SUM($C28:I29)-SUM($C30:I31)</f>
        <v>167154442.125</v>
      </c>
      <c r="J57" s="11">
        <f>SUM($C28:J29)-SUM($C30:J31)</f>
        <v>162636754.5</v>
      </c>
      <c r="K57" s="11">
        <f>SUM($C28:K29)-SUM($C30:K31)</f>
        <v>158119066.875</v>
      </c>
      <c r="L57" s="11">
        <f>SUM($C28:L29)-SUM($C30:L31)</f>
        <v>153601379.25</v>
      </c>
      <c r="M57" s="11">
        <f>SUM($C28:M29)-SUM($C30:M31)</f>
        <v>149083691.625</v>
      </c>
      <c r="N57" s="11">
        <f>SUM($C28:N29)-SUM($C30:N31)</f>
        <v>144566004</v>
      </c>
      <c r="O57" s="11">
        <f>SUM($C28:O29)-SUM($C30:O31)</f>
        <v>140048316.375</v>
      </c>
      <c r="P57" s="11">
        <f>SUM($C28:P29)-SUM($C30:P31)</f>
        <v>135530628.75</v>
      </c>
    </row>
    <row r="58" spans="1:16">
      <c r="A58" s="9"/>
      <c r="B58" s="15" t="s">
        <v>34</v>
      </c>
      <c r="C58" s="11">
        <f>0</f>
        <v>0</v>
      </c>
      <c r="D58" s="11">
        <f>0</f>
        <v>0</v>
      </c>
      <c r="E58" s="11">
        <f>0</f>
        <v>0</v>
      </c>
      <c r="F58" s="11">
        <f>0</f>
        <v>0</v>
      </c>
      <c r="G58" s="11">
        <f>0</f>
        <v>0</v>
      </c>
      <c r="H58" s="11">
        <f>0</f>
        <v>0</v>
      </c>
      <c r="I58" s="11">
        <f>0</f>
        <v>0</v>
      </c>
      <c r="J58" s="11">
        <f>0</f>
        <v>0</v>
      </c>
      <c r="K58" s="11">
        <f>0</f>
        <v>0</v>
      </c>
      <c r="L58" s="11">
        <f>0</f>
        <v>0</v>
      </c>
      <c r="M58" s="11">
        <f>0</f>
        <v>0</v>
      </c>
      <c r="N58" s="11">
        <f>0</f>
        <v>0</v>
      </c>
      <c r="O58" s="11">
        <f>0</f>
        <v>0</v>
      </c>
      <c r="P58" s="11">
        <f>0</f>
        <v>0</v>
      </c>
    </row>
    <row r="59" spans="1:16">
      <c r="A59" s="9"/>
      <c r="B59" s="15" t="s">
        <v>35</v>
      </c>
      <c r="C59" s="11">
        <f>0</f>
        <v>0</v>
      </c>
      <c r="D59" s="11">
        <f>0</f>
        <v>0</v>
      </c>
      <c r="E59" s="11">
        <f>0</f>
        <v>0</v>
      </c>
      <c r="F59" s="11">
        <f>0</f>
        <v>0</v>
      </c>
      <c r="G59" s="11">
        <f>0</f>
        <v>0</v>
      </c>
      <c r="H59" s="11">
        <f>0</f>
        <v>0</v>
      </c>
      <c r="I59" s="11">
        <f>0</f>
        <v>0</v>
      </c>
      <c r="J59" s="11">
        <f>0</f>
        <v>0</v>
      </c>
      <c r="K59" s="11">
        <f>0</f>
        <v>0</v>
      </c>
      <c r="L59" s="11">
        <f>0</f>
        <v>0</v>
      </c>
      <c r="M59" s="11">
        <f>0</f>
        <v>0</v>
      </c>
      <c r="N59" s="11">
        <f>0</f>
        <v>0</v>
      </c>
      <c r="O59" s="11">
        <f>0</f>
        <v>0</v>
      </c>
      <c r="P59" s="11">
        <f>0</f>
        <v>0</v>
      </c>
    </row>
    <row r="60" spans="1:16">
      <c r="A60" s="9"/>
      <c r="B60" s="15" t="s">
        <v>36</v>
      </c>
      <c r="C60" s="11">
        <f>0</f>
        <v>0</v>
      </c>
      <c r="D60" s="11">
        <f>0</f>
        <v>0</v>
      </c>
      <c r="E60" s="11">
        <f>0</f>
        <v>0</v>
      </c>
      <c r="F60" s="11">
        <f>0</f>
        <v>0</v>
      </c>
      <c r="G60" s="11">
        <f>0</f>
        <v>0</v>
      </c>
      <c r="H60" s="11">
        <f>0</f>
        <v>0</v>
      </c>
      <c r="I60" s="11">
        <f>0</f>
        <v>0</v>
      </c>
      <c r="J60" s="11">
        <f>0</f>
        <v>0</v>
      </c>
      <c r="K60" s="11">
        <f>0</f>
        <v>0</v>
      </c>
      <c r="L60" s="11">
        <f>0</f>
        <v>0</v>
      </c>
      <c r="M60" s="11">
        <f>0</f>
        <v>0</v>
      </c>
      <c r="N60" s="11">
        <f>0</f>
        <v>0</v>
      </c>
      <c r="O60" s="11">
        <f>0</f>
        <v>0</v>
      </c>
      <c r="P60" s="11">
        <f>0</f>
        <v>0</v>
      </c>
    </row>
    <row r="61" spans="1:16">
      <c r="A61" s="9"/>
      <c r="B61" s="7" t="s">
        <v>37</v>
      </c>
      <c r="C61" s="8">
        <f>C62+C63+C64+C65</f>
        <v>0</v>
      </c>
      <c r="D61" s="8">
        <f t="shared" ref="D61:L61" si="31">D62+D63+D64+D65</f>
        <v>0</v>
      </c>
      <c r="E61" s="8">
        <f t="shared" si="31"/>
        <v>0</v>
      </c>
      <c r="F61" s="8">
        <f t="shared" si="31"/>
        <v>0</v>
      </c>
      <c r="G61" s="8">
        <f t="shared" si="31"/>
        <v>0</v>
      </c>
      <c r="H61" s="8">
        <f t="shared" si="31"/>
        <v>0</v>
      </c>
      <c r="I61" s="8">
        <f t="shared" si="31"/>
        <v>0</v>
      </c>
      <c r="J61" s="8">
        <f t="shared" si="31"/>
        <v>0</v>
      </c>
      <c r="K61" s="8">
        <f t="shared" si="31"/>
        <v>0</v>
      </c>
      <c r="L61" s="8">
        <f t="shared" si="31"/>
        <v>0</v>
      </c>
      <c r="M61" s="8">
        <f t="shared" ref="M61:P61" si="32">M62+M63+M64+M65</f>
        <v>0</v>
      </c>
      <c r="N61" s="8">
        <f t="shared" si="32"/>
        <v>0</v>
      </c>
      <c r="O61" s="8">
        <f t="shared" si="32"/>
        <v>0</v>
      </c>
      <c r="P61" s="8">
        <f t="shared" si="32"/>
        <v>0</v>
      </c>
    </row>
    <row r="62" spans="1:16">
      <c r="A62" s="9"/>
      <c r="B62" s="15" t="s">
        <v>38</v>
      </c>
      <c r="C62" s="11">
        <f>0</f>
        <v>0</v>
      </c>
      <c r="D62" s="11">
        <f>0</f>
        <v>0</v>
      </c>
      <c r="E62" s="11">
        <f>0</f>
        <v>0</v>
      </c>
      <c r="F62" s="11">
        <f>0</f>
        <v>0</v>
      </c>
      <c r="G62" s="11">
        <f>0</f>
        <v>0</v>
      </c>
      <c r="H62" s="11">
        <f>0</f>
        <v>0</v>
      </c>
      <c r="I62" s="11">
        <f>0</f>
        <v>0</v>
      </c>
      <c r="J62" s="11">
        <f>0</f>
        <v>0</v>
      </c>
      <c r="K62" s="11">
        <f>0</f>
        <v>0</v>
      </c>
      <c r="L62" s="11">
        <f>0</f>
        <v>0</v>
      </c>
      <c r="M62" s="11">
        <f>0</f>
        <v>0</v>
      </c>
      <c r="N62" s="11">
        <f>0</f>
        <v>0</v>
      </c>
      <c r="O62" s="11">
        <f>0</f>
        <v>0</v>
      </c>
      <c r="P62" s="11">
        <f>0</f>
        <v>0</v>
      </c>
    </row>
    <row r="63" spans="1:16">
      <c r="A63" s="9"/>
      <c r="B63" s="15" t="s">
        <v>39</v>
      </c>
      <c r="C63" s="11">
        <f>0</f>
        <v>0</v>
      </c>
      <c r="D63" s="11">
        <f>0</f>
        <v>0</v>
      </c>
      <c r="E63" s="11">
        <f>0</f>
        <v>0</v>
      </c>
      <c r="F63" s="11">
        <f>0</f>
        <v>0</v>
      </c>
      <c r="G63" s="11">
        <f>0</f>
        <v>0</v>
      </c>
      <c r="H63" s="11">
        <f>0</f>
        <v>0</v>
      </c>
      <c r="I63" s="11">
        <f>0</f>
        <v>0</v>
      </c>
      <c r="J63" s="11">
        <f>0</f>
        <v>0</v>
      </c>
      <c r="K63" s="11">
        <f>0</f>
        <v>0</v>
      </c>
      <c r="L63" s="11">
        <f>0</f>
        <v>0</v>
      </c>
      <c r="M63" s="11">
        <f>0</f>
        <v>0</v>
      </c>
      <c r="N63" s="11">
        <f>0</f>
        <v>0</v>
      </c>
      <c r="O63" s="11">
        <f>0</f>
        <v>0</v>
      </c>
      <c r="P63" s="11">
        <f>0</f>
        <v>0</v>
      </c>
    </row>
    <row r="64" spans="1:16">
      <c r="A64" s="9"/>
      <c r="B64" s="15" t="s">
        <v>40</v>
      </c>
      <c r="C64" s="16">
        <f>C121</f>
        <v>0</v>
      </c>
      <c r="D64" s="16">
        <f t="shared" ref="D64:L64" si="33">D121</f>
        <v>0</v>
      </c>
      <c r="E64" s="16">
        <f t="shared" si="33"/>
        <v>0</v>
      </c>
      <c r="F64" s="16">
        <f t="shared" si="33"/>
        <v>0</v>
      </c>
      <c r="G64" s="16">
        <f t="shared" si="33"/>
        <v>0</v>
      </c>
      <c r="H64" s="16">
        <f t="shared" si="33"/>
        <v>0</v>
      </c>
      <c r="I64" s="16">
        <f t="shared" si="33"/>
        <v>0</v>
      </c>
      <c r="J64" s="16">
        <f t="shared" si="33"/>
        <v>0</v>
      </c>
      <c r="K64" s="16">
        <f t="shared" si="33"/>
        <v>0</v>
      </c>
      <c r="L64" s="16">
        <f t="shared" si="33"/>
        <v>0</v>
      </c>
      <c r="M64" s="16">
        <f t="shared" ref="M64:P64" si="34">M121</f>
        <v>0</v>
      </c>
      <c r="N64" s="16">
        <f t="shared" si="34"/>
        <v>0</v>
      </c>
      <c r="O64" s="16">
        <f t="shared" si="34"/>
        <v>0</v>
      </c>
      <c r="P64" s="16">
        <f t="shared" si="34"/>
        <v>0</v>
      </c>
    </row>
    <row r="65" spans="1:16">
      <c r="A65" s="9"/>
      <c r="B65" s="15" t="s">
        <v>41</v>
      </c>
      <c r="C65" s="16">
        <f>0</f>
        <v>0</v>
      </c>
      <c r="D65" s="16">
        <f>0</f>
        <v>0</v>
      </c>
      <c r="E65" s="16">
        <f>0</f>
        <v>0</v>
      </c>
      <c r="F65" s="16">
        <f>0</f>
        <v>0</v>
      </c>
      <c r="G65" s="16">
        <f>0</f>
        <v>0</v>
      </c>
      <c r="H65" s="16">
        <f>0</f>
        <v>0</v>
      </c>
      <c r="I65" s="16">
        <f>0</f>
        <v>0</v>
      </c>
      <c r="J65" s="16">
        <f>0</f>
        <v>0</v>
      </c>
      <c r="K65" s="16">
        <f>0</f>
        <v>0</v>
      </c>
      <c r="L65" s="16">
        <f>0</f>
        <v>0</v>
      </c>
      <c r="M65" s="16">
        <f>0</f>
        <v>0</v>
      </c>
      <c r="N65" s="16">
        <f>0</f>
        <v>0</v>
      </c>
      <c r="O65" s="16">
        <f>0</f>
        <v>0</v>
      </c>
      <c r="P65" s="16">
        <f>0</f>
        <v>0</v>
      </c>
    </row>
    <row r="66" spans="1:16">
      <c r="A66" s="9"/>
      <c r="B66" s="7" t="s">
        <v>42</v>
      </c>
      <c r="C66" s="8">
        <f>C55+C61</f>
        <v>0</v>
      </c>
      <c r="D66" s="8">
        <f t="shared" ref="D66:L66" si="35">D55+D61</f>
        <v>34734869.839999996</v>
      </c>
      <c r="E66" s="8">
        <f t="shared" si="35"/>
        <v>115548167.44999999</v>
      </c>
      <c r="F66" s="8">
        <f t="shared" si="35"/>
        <v>180707505</v>
      </c>
      <c r="G66" s="8">
        <f t="shared" si="35"/>
        <v>176189817.375</v>
      </c>
      <c r="H66" s="8">
        <f t="shared" si="35"/>
        <v>171672129.75</v>
      </c>
      <c r="I66" s="8">
        <f t="shared" si="35"/>
        <v>167154442.125</v>
      </c>
      <c r="J66" s="8">
        <f t="shared" si="35"/>
        <v>162636754.5</v>
      </c>
      <c r="K66" s="8">
        <f t="shared" si="35"/>
        <v>158119066.875</v>
      </c>
      <c r="L66" s="8">
        <f t="shared" si="35"/>
        <v>153601379.25</v>
      </c>
      <c r="M66" s="8">
        <f t="shared" ref="M66:P66" si="36">M55+M61</f>
        <v>149083691.625</v>
      </c>
      <c r="N66" s="8">
        <f t="shared" si="36"/>
        <v>144566004</v>
      </c>
      <c r="O66" s="8">
        <f t="shared" si="36"/>
        <v>140048316.375</v>
      </c>
      <c r="P66" s="8">
        <f t="shared" si="36"/>
        <v>135530628.75</v>
      </c>
    </row>
    <row r="67" spans="1:16">
      <c r="A67" s="9"/>
      <c r="B67" s="7" t="s">
        <v>43</v>
      </c>
      <c r="C67" s="8">
        <f>C68+C69+C70+C71+C72+C73+C74+C75</f>
        <v>0</v>
      </c>
      <c r="D67" s="8">
        <f t="shared" ref="D67:L67" si="37">D68+D69+D70+D71+D72+D73+D74+D75</f>
        <v>816896.55</v>
      </c>
      <c r="E67" s="8">
        <f t="shared" si="37"/>
        <v>2777448.27</v>
      </c>
      <c r="F67" s="8">
        <f t="shared" si="37"/>
        <v>4723050</v>
      </c>
      <c r="G67" s="8">
        <f t="shared" si="37"/>
        <v>4723050</v>
      </c>
      <c r="H67" s="8">
        <f t="shared" si="37"/>
        <v>4723050</v>
      </c>
      <c r="I67" s="8">
        <f t="shared" si="37"/>
        <v>4723050</v>
      </c>
      <c r="J67" s="8">
        <f t="shared" si="37"/>
        <v>4723050</v>
      </c>
      <c r="K67" s="8">
        <f t="shared" si="37"/>
        <v>4723050</v>
      </c>
      <c r="L67" s="8">
        <f t="shared" si="37"/>
        <v>4723050</v>
      </c>
      <c r="M67" s="8">
        <f t="shared" ref="M67:P67" si="38">M68+M69+M70+M71+M72+M73+M74+M75</f>
        <v>4723050</v>
      </c>
      <c r="N67" s="8">
        <f t="shared" si="38"/>
        <v>4723050</v>
      </c>
      <c r="O67" s="8">
        <f t="shared" si="38"/>
        <v>4723050</v>
      </c>
      <c r="P67" s="8">
        <f t="shared" si="38"/>
        <v>4723050</v>
      </c>
    </row>
    <row r="68" spans="1:16">
      <c r="A68" s="9"/>
      <c r="B68" s="15" t="s">
        <v>44</v>
      </c>
      <c r="C68" s="16">
        <f>C23-C12+C29+C147</f>
        <v>0</v>
      </c>
      <c r="D68" s="16">
        <f>C68+D23-D12+D29+D147</f>
        <v>816896.55</v>
      </c>
      <c r="E68" s="16">
        <f>D68+E23-E12+E29+E147</f>
        <v>2777448.27</v>
      </c>
      <c r="F68" s="16">
        <f>E68+F23-F12+F29+F147</f>
        <v>4723050</v>
      </c>
      <c r="G68" s="16">
        <f t="shared" ref="G68:L68" si="39">F68+G23-G12+G29</f>
        <v>7249626.5042000003</v>
      </c>
      <c r="H68" s="16">
        <f t="shared" si="39"/>
        <v>9776203.0084000006</v>
      </c>
      <c r="I68" s="16">
        <f t="shared" si="39"/>
        <v>12302779.512600001</v>
      </c>
      <c r="J68" s="16">
        <f t="shared" si="39"/>
        <v>14829356.016800001</v>
      </c>
      <c r="K68" s="16">
        <f t="shared" si="39"/>
        <v>17355932.521000002</v>
      </c>
      <c r="L68" s="16">
        <f t="shared" si="39"/>
        <v>19882509.025200002</v>
      </c>
      <c r="M68" s="16">
        <f t="shared" ref="M68" si="40">L68+M23-M12+M29</f>
        <v>22409085.529400002</v>
      </c>
      <c r="N68" s="16">
        <f t="shared" ref="N68" si="41">M68+N23-N12+N29</f>
        <v>24935662.033600003</v>
      </c>
      <c r="O68" s="16">
        <f t="shared" ref="O68" si="42">N68+O23-O12+O29</f>
        <v>27462238.537800003</v>
      </c>
      <c r="P68" s="16">
        <f t="shared" ref="P68" si="43">O68+P23-P12+P29</f>
        <v>29988815.042000003</v>
      </c>
    </row>
    <row r="69" spans="1:16">
      <c r="A69" s="9"/>
      <c r="B69" s="15" t="s">
        <v>45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6">
        <v>0</v>
      </c>
    </row>
    <row r="70" spans="1:16">
      <c r="A70" s="9"/>
      <c r="B70" s="15" t="s">
        <v>116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</row>
    <row r="71" spans="1:16">
      <c r="A71" s="9"/>
      <c r="B71" s="15" t="s">
        <v>46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</row>
    <row r="72" spans="1:16">
      <c r="A72" s="9"/>
      <c r="B72" s="15" t="s">
        <v>47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6">
        <v>0</v>
      </c>
    </row>
    <row r="73" spans="1:16">
      <c r="A73" s="9"/>
      <c r="B73" s="15" t="s">
        <v>48</v>
      </c>
      <c r="C73" s="16">
        <f>0</f>
        <v>0</v>
      </c>
      <c r="D73" s="16">
        <f>C73+C74</f>
        <v>0</v>
      </c>
      <c r="E73" s="16">
        <f t="shared" ref="E73:L73" si="44">D73+D74</f>
        <v>0</v>
      </c>
      <c r="F73" s="16">
        <f t="shared" si="44"/>
        <v>0</v>
      </c>
      <c r="G73" s="16">
        <f t="shared" si="44"/>
        <v>0</v>
      </c>
      <c r="H73" s="16">
        <f t="shared" si="44"/>
        <v>-2526576.5042000003</v>
      </c>
      <c r="I73" s="16">
        <f t="shared" si="44"/>
        <v>-5053153.0084000006</v>
      </c>
      <c r="J73" s="16">
        <f t="shared" si="44"/>
        <v>-7579729.5126000009</v>
      </c>
      <c r="K73" s="16">
        <f t="shared" si="44"/>
        <v>-10106306.016800001</v>
      </c>
      <c r="L73" s="16">
        <f t="shared" si="44"/>
        <v>-12632882.521000002</v>
      </c>
      <c r="M73" s="16">
        <f t="shared" ref="M73" si="45">L73+L74</f>
        <v>-15159459.025200002</v>
      </c>
      <c r="N73" s="16">
        <f t="shared" ref="N73" si="46">M73+M74</f>
        <v>-17686035.529400002</v>
      </c>
      <c r="O73" s="16">
        <f t="shared" ref="O73" si="47">N73+N74</f>
        <v>-20212612.033600003</v>
      </c>
      <c r="P73" s="16">
        <f t="shared" ref="P73" si="48">O73+O74</f>
        <v>-22739188.537800003</v>
      </c>
    </row>
    <row r="74" spans="1:16">
      <c r="A74" s="9"/>
      <c r="B74" s="15" t="s">
        <v>49</v>
      </c>
      <c r="C74" s="16">
        <f>C50</f>
        <v>0</v>
      </c>
      <c r="D74" s="16">
        <f t="shared" ref="D74:L74" si="49">D50</f>
        <v>0</v>
      </c>
      <c r="E74" s="16">
        <f t="shared" si="49"/>
        <v>0</v>
      </c>
      <c r="F74" s="16">
        <f t="shared" si="49"/>
        <v>0</v>
      </c>
      <c r="G74" s="16">
        <f t="shared" si="49"/>
        <v>-2526576.5042000003</v>
      </c>
      <c r="H74" s="16">
        <f t="shared" si="49"/>
        <v>-2526576.5042000003</v>
      </c>
      <c r="I74" s="16">
        <f t="shared" si="49"/>
        <v>-2526576.5042000003</v>
      </c>
      <c r="J74" s="16">
        <f t="shared" si="49"/>
        <v>-2526576.5042000003</v>
      </c>
      <c r="K74" s="16">
        <f t="shared" si="49"/>
        <v>-2526576.5042000003</v>
      </c>
      <c r="L74" s="16">
        <f t="shared" si="49"/>
        <v>-2526576.5042000003</v>
      </c>
      <c r="M74" s="16">
        <f t="shared" ref="M74:P74" si="50">M50</f>
        <v>-2526576.5042000003</v>
      </c>
      <c r="N74" s="16">
        <f t="shared" si="50"/>
        <v>-2526576.5042000003</v>
      </c>
      <c r="O74" s="16">
        <f t="shared" si="50"/>
        <v>-2526576.5042000003</v>
      </c>
      <c r="P74" s="16">
        <f t="shared" si="50"/>
        <v>-2526576.5042000003</v>
      </c>
    </row>
    <row r="75" spans="1:16">
      <c r="A75" s="9"/>
      <c r="B75" s="15" t="s">
        <v>50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</row>
    <row r="76" spans="1:16">
      <c r="A76" s="9"/>
      <c r="B76" s="7" t="s">
        <v>51</v>
      </c>
      <c r="C76" s="8">
        <f>C77+C78+C79+C80</f>
        <v>0</v>
      </c>
      <c r="D76" s="8">
        <f t="shared" ref="D76:L76" si="51">D77+D78+D79+D80</f>
        <v>33917973.289999999</v>
      </c>
      <c r="E76" s="8">
        <f t="shared" si="51"/>
        <v>112770719.18000001</v>
      </c>
      <c r="F76" s="8">
        <f t="shared" si="51"/>
        <v>175984455</v>
      </c>
      <c r="G76" s="8">
        <f t="shared" si="51"/>
        <v>171466767.375</v>
      </c>
      <c r="H76" s="8">
        <f t="shared" si="51"/>
        <v>166949079.75</v>
      </c>
      <c r="I76" s="8">
        <f t="shared" si="51"/>
        <v>162431392.125</v>
      </c>
      <c r="J76" s="8">
        <f t="shared" si="51"/>
        <v>157913704.5</v>
      </c>
      <c r="K76" s="8">
        <f t="shared" si="51"/>
        <v>153396016.875</v>
      </c>
      <c r="L76" s="8">
        <f t="shared" si="51"/>
        <v>148878329.25</v>
      </c>
      <c r="M76" s="8">
        <f t="shared" ref="M76:P76" si="52">M77+M78+M79+M80</f>
        <v>144360641.625</v>
      </c>
      <c r="N76" s="8">
        <f t="shared" si="52"/>
        <v>139842954</v>
      </c>
      <c r="O76" s="8">
        <f t="shared" si="52"/>
        <v>135325266.375</v>
      </c>
      <c r="P76" s="8">
        <f t="shared" si="52"/>
        <v>130807578.75</v>
      </c>
    </row>
    <row r="77" spans="1:16">
      <c r="A77" s="9"/>
      <c r="B77" s="15" t="s">
        <v>52</v>
      </c>
      <c r="C77" s="11">
        <f>0</f>
        <v>0</v>
      </c>
      <c r="D77" s="11">
        <f>0</f>
        <v>0</v>
      </c>
      <c r="E77" s="11">
        <f>0</f>
        <v>0</v>
      </c>
      <c r="F77" s="11">
        <f>0</f>
        <v>0</v>
      </c>
      <c r="G77" s="11">
        <f>0</f>
        <v>0</v>
      </c>
      <c r="H77" s="11">
        <f>0</f>
        <v>0</v>
      </c>
      <c r="I77" s="11">
        <f>0</f>
        <v>0</v>
      </c>
      <c r="J77" s="11">
        <f>0</f>
        <v>0</v>
      </c>
      <c r="K77" s="11">
        <f>0</f>
        <v>0</v>
      </c>
      <c r="L77" s="11">
        <f>0</f>
        <v>0</v>
      </c>
      <c r="M77" s="11">
        <f>0</f>
        <v>0</v>
      </c>
      <c r="N77" s="11">
        <f>0</f>
        <v>0</v>
      </c>
      <c r="O77" s="11">
        <f>0</f>
        <v>0</v>
      </c>
      <c r="P77" s="11">
        <f>0</f>
        <v>0</v>
      </c>
    </row>
    <row r="78" spans="1:16">
      <c r="A78" s="9"/>
      <c r="B78" s="15" t="s">
        <v>53</v>
      </c>
      <c r="C78" s="11">
        <f>0</f>
        <v>0</v>
      </c>
      <c r="D78" s="11">
        <f>0</f>
        <v>0</v>
      </c>
      <c r="E78" s="11">
        <f>0</f>
        <v>0</v>
      </c>
      <c r="F78" s="11">
        <f>0</f>
        <v>0</v>
      </c>
      <c r="G78" s="11">
        <f>0</f>
        <v>0</v>
      </c>
      <c r="H78" s="11">
        <f>0</f>
        <v>0</v>
      </c>
      <c r="I78" s="11">
        <f>0</f>
        <v>0</v>
      </c>
      <c r="J78" s="11">
        <f>0</f>
        <v>0</v>
      </c>
      <c r="K78" s="11">
        <f>0</f>
        <v>0</v>
      </c>
      <c r="L78" s="11">
        <f>0</f>
        <v>0</v>
      </c>
      <c r="M78" s="11">
        <f>0</f>
        <v>0</v>
      </c>
      <c r="N78" s="11">
        <f>0</f>
        <v>0</v>
      </c>
      <c r="O78" s="11">
        <f>0</f>
        <v>0</v>
      </c>
      <c r="P78" s="11">
        <f>0</f>
        <v>0</v>
      </c>
    </row>
    <row r="79" spans="1:16">
      <c r="A79" s="9"/>
      <c r="B79" s="15" t="s">
        <v>54</v>
      </c>
      <c r="C79" s="11">
        <f>0</f>
        <v>0</v>
      </c>
      <c r="D79" s="11">
        <f>0</f>
        <v>0</v>
      </c>
      <c r="E79" s="11">
        <f>0</f>
        <v>0</v>
      </c>
      <c r="F79" s="11">
        <f>0</f>
        <v>0</v>
      </c>
      <c r="G79" s="11">
        <f>0</f>
        <v>0</v>
      </c>
      <c r="H79" s="11">
        <f>0</f>
        <v>0</v>
      </c>
      <c r="I79" s="11">
        <f>0</f>
        <v>0</v>
      </c>
      <c r="J79" s="11">
        <f>0</f>
        <v>0</v>
      </c>
      <c r="K79" s="11">
        <f>0</f>
        <v>0</v>
      </c>
      <c r="L79" s="11">
        <f>0</f>
        <v>0</v>
      </c>
      <c r="M79" s="11">
        <f>0</f>
        <v>0</v>
      </c>
      <c r="N79" s="11">
        <f>0</f>
        <v>0</v>
      </c>
      <c r="O79" s="11">
        <f>0</f>
        <v>0</v>
      </c>
      <c r="P79" s="11">
        <f>0</f>
        <v>0</v>
      </c>
    </row>
    <row r="80" spans="1:16">
      <c r="A80" s="9"/>
      <c r="B80" s="15" t="s">
        <v>55</v>
      </c>
      <c r="C80" s="16">
        <f>C146-C41</f>
        <v>0</v>
      </c>
      <c r="D80" s="16">
        <f>C80+D146-D41</f>
        <v>33917973.289999999</v>
      </c>
      <c r="E80" s="16">
        <f>D80-E41+E146</f>
        <v>112770719.18000001</v>
      </c>
      <c r="F80" s="16">
        <f>E80-F41+F146</f>
        <v>175984455</v>
      </c>
      <c r="G80" s="16">
        <f t="shared" ref="G80:L80" si="53">F80-G41</f>
        <v>171466767.375</v>
      </c>
      <c r="H80" s="16">
        <f t="shared" si="53"/>
        <v>166949079.75</v>
      </c>
      <c r="I80" s="16">
        <f t="shared" si="53"/>
        <v>162431392.125</v>
      </c>
      <c r="J80" s="16">
        <f t="shared" si="53"/>
        <v>157913704.5</v>
      </c>
      <c r="K80" s="16">
        <f t="shared" si="53"/>
        <v>153396016.875</v>
      </c>
      <c r="L80" s="16">
        <f t="shared" si="53"/>
        <v>148878329.25</v>
      </c>
      <c r="M80" s="16">
        <f t="shared" ref="M80" si="54">L80-M41</f>
        <v>144360641.625</v>
      </c>
      <c r="N80" s="16">
        <f t="shared" ref="N80" si="55">M80-N41</f>
        <v>139842954</v>
      </c>
      <c r="O80" s="16">
        <f t="shared" ref="O80" si="56">N80-O41</f>
        <v>135325266.375</v>
      </c>
      <c r="P80" s="16">
        <f t="shared" ref="P80" si="57">O80-P41</f>
        <v>130807578.75</v>
      </c>
    </row>
    <row r="81" spans="1:16">
      <c r="A81" s="9"/>
      <c r="B81" s="7" t="s">
        <v>56</v>
      </c>
      <c r="C81" s="8">
        <f>C67+C76</f>
        <v>0</v>
      </c>
      <c r="D81" s="8">
        <f t="shared" ref="D81:L81" si="58">D67+D76</f>
        <v>34734869.839999996</v>
      </c>
      <c r="E81" s="8">
        <f t="shared" si="58"/>
        <v>115548167.45</v>
      </c>
      <c r="F81" s="8">
        <f t="shared" si="58"/>
        <v>180707505</v>
      </c>
      <c r="G81" s="8">
        <f t="shared" si="58"/>
        <v>176189817.375</v>
      </c>
      <c r="H81" s="8">
        <f t="shared" si="58"/>
        <v>171672129.75</v>
      </c>
      <c r="I81" s="8">
        <f t="shared" si="58"/>
        <v>167154442.125</v>
      </c>
      <c r="J81" s="8">
        <f t="shared" si="58"/>
        <v>162636754.5</v>
      </c>
      <c r="K81" s="8">
        <f t="shared" si="58"/>
        <v>158119066.875</v>
      </c>
      <c r="L81" s="8">
        <f t="shared" si="58"/>
        <v>153601379.25</v>
      </c>
      <c r="M81" s="8">
        <f t="shared" ref="M81:P81" si="59">M67+M76</f>
        <v>149083691.625</v>
      </c>
      <c r="N81" s="8">
        <f t="shared" si="59"/>
        <v>144566004</v>
      </c>
      <c r="O81" s="8">
        <f t="shared" si="59"/>
        <v>140048316.375</v>
      </c>
      <c r="P81" s="8">
        <f t="shared" si="59"/>
        <v>135530628.75</v>
      </c>
    </row>
    <row r="82" spans="1:16">
      <c r="A82" s="9"/>
      <c r="C82" s="78">
        <f>C81-C66</f>
        <v>0</v>
      </c>
      <c r="D82" s="78">
        <f>D81-D66</f>
        <v>0</v>
      </c>
      <c r="E82" s="78">
        <f t="shared" ref="E82:L82" si="60">E81-E66</f>
        <v>0</v>
      </c>
      <c r="F82" s="78">
        <f t="shared" si="60"/>
        <v>0</v>
      </c>
      <c r="G82" s="78">
        <f t="shared" si="60"/>
        <v>0</v>
      </c>
      <c r="H82" s="78">
        <f t="shared" si="60"/>
        <v>0</v>
      </c>
      <c r="I82" s="78">
        <f t="shared" si="60"/>
        <v>0</v>
      </c>
      <c r="J82" s="78">
        <f t="shared" si="60"/>
        <v>0</v>
      </c>
      <c r="K82" s="78">
        <f t="shared" si="60"/>
        <v>0</v>
      </c>
      <c r="L82" s="78">
        <f t="shared" si="60"/>
        <v>0</v>
      </c>
      <c r="M82" s="78">
        <f t="shared" ref="M82:P82" si="61">M81-M66</f>
        <v>0</v>
      </c>
      <c r="N82" s="78">
        <f t="shared" si="61"/>
        <v>0</v>
      </c>
      <c r="O82" s="78">
        <f t="shared" si="61"/>
        <v>0</v>
      </c>
      <c r="P82" s="78">
        <f t="shared" si="61"/>
        <v>0</v>
      </c>
    </row>
    <row r="83" spans="1:16"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</row>
    <row r="84" spans="1:16">
      <c r="B84" s="4" t="s">
        <v>140</v>
      </c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</row>
    <row r="85" spans="1:16">
      <c r="D85" s="9"/>
      <c r="E85" s="9"/>
      <c r="F85" s="9"/>
    </row>
    <row r="86" spans="1:16">
      <c r="B86" s="47" t="s">
        <v>137</v>
      </c>
      <c r="C86" s="6">
        <f>'1. AF - Założenia'!C4</f>
        <v>2025</v>
      </c>
      <c r="D86" s="6">
        <f>'1. AF - Założenia'!D4</f>
        <v>2026</v>
      </c>
      <c r="E86" s="6">
        <f>'1. AF - Założenia'!E4</f>
        <v>2027</v>
      </c>
      <c r="F86" s="6">
        <f>'1. AF - Założenia'!F4</f>
        <v>2028</v>
      </c>
      <c r="G86" s="6">
        <f>'1. AF - Założenia'!G4</f>
        <v>2029</v>
      </c>
      <c r="H86" s="6">
        <f>'1. AF - Założenia'!H4</f>
        <v>2030</v>
      </c>
      <c r="I86" s="6">
        <f>'1. AF - Założenia'!I4</f>
        <v>2031</v>
      </c>
      <c r="J86" s="6">
        <f>'1. AF - Założenia'!J4</f>
        <v>2032</v>
      </c>
      <c r="K86" s="6">
        <f>'1. AF - Założenia'!K4</f>
        <v>2033</v>
      </c>
      <c r="L86" s="6">
        <f>'1. AF - Założenia'!L4</f>
        <v>2034</v>
      </c>
      <c r="M86" s="6">
        <f>'1. AF - Założenia'!M4</f>
        <v>2035</v>
      </c>
      <c r="N86" s="6">
        <f>'1. AF - Założenia'!N4</f>
        <v>2036</v>
      </c>
      <c r="O86" s="6">
        <f>'1. AF - Założenia'!O4</f>
        <v>2037</v>
      </c>
      <c r="P86" s="6">
        <f>'1. AF - Założenia'!P4</f>
        <v>2038</v>
      </c>
    </row>
    <row r="87" spans="1:16">
      <c r="B87" s="18" t="s">
        <v>57</v>
      </c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</row>
    <row r="88" spans="1:16">
      <c r="A88" s="9"/>
      <c r="B88" s="7" t="s">
        <v>58</v>
      </c>
      <c r="C88" s="8">
        <f t="shared" ref="C88:L88" si="62">C50</f>
        <v>0</v>
      </c>
      <c r="D88" s="8">
        <f t="shared" si="62"/>
        <v>0</v>
      </c>
      <c r="E88" s="8">
        <f t="shared" si="62"/>
        <v>0</v>
      </c>
      <c r="F88" s="8">
        <f t="shared" si="62"/>
        <v>0</v>
      </c>
      <c r="G88" s="8">
        <f t="shared" si="62"/>
        <v>-2526576.5042000003</v>
      </c>
      <c r="H88" s="8">
        <f t="shared" si="62"/>
        <v>-2526576.5042000003</v>
      </c>
      <c r="I88" s="8">
        <f t="shared" si="62"/>
        <v>-2526576.5042000003</v>
      </c>
      <c r="J88" s="8">
        <f t="shared" si="62"/>
        <v>-2526576.5042000003</v>
      </c>
      <c r="K88" s="8">
        <f t="shared" si="62"/>
        <v>-2526576.5042000003</v>
      </c>
      <c r="L88" s="8">
        <f t="shared" si="62"/>
        <v>-2526576.5042000003</v>
      </c>
      <c r="M88" s="8">
        <f t="shared" ref="M88:P88" si="63">M50</f>
        <v>-2526576.5042000003</v>
      </c>
      <c r="N88" s="8">
        <f t="shared" si="63"/>
        <v>-2526576.5042000003</v>
      </c>
      <c r="O88" s="8">
        <f t="shared" si="63"/>
        <v>-2526576.5042000003</v>
      </c>
      <c r="P88" s="8">
        <f t="shared" si="63"/>
        <v>-2526576.5042000003</v>
      </c>
    </row>
    <row r="89" spans="1:16">
      <c r="A89" s="9"/>
      <c r="B89" s="7" t="s">
        <v>59</v>
      </c>
      <c r="C89" s="8">
        <f>C90+C91+C92+C93+C94</f>
        <v>0</v>
      </c>
      <c r="D89" s="8">
        <f t="shared" ref="D89:L89" si="64">D90+D91+D92+D93+D94</f>
        <v>0</v>
      </c>
      <c r="E89" s="8">
        <f t="shared" si="64"/>
        <v>0</v>
      </c>
      <c r="F89" s="8">
        <f t="shared" si="64"/>
        <v>0</v>
      </c>
      <c r="G89" s="8">
        <f t="shared" si="64"/>
        <v>0</v>
      </c>
      <c r="H89" s="8">
        <f t="shared" si="64"/>
        <v>0</v>
      </c>
      <c r="I89" s="8">
        <f t="shared" si="64"/>
        <v>0</v>
      </c>
      <c r="J89" s="8">
        <f t="shared" si="64"/>
        <v>0</v>
      </c>
      <c r="K89" s="8">
        <f t="shared" si="64"/>
        <v>0</v>
      </c>
      <c r="L89" s="8">
        <f t="shared" si="64"/>
        <v>0</v>
      </c>
      <c r="M89" s="8">
        <f t="shared" ref="M89:P89" si="65">M90+M91+M92+M93+M94</f>
        <v>0</v>
      </c>
      <c r="N89" s="8">
        <f t="shared" si="65"/>
        <v>0</v>
      </c>
      <c r="O89" s="8">
        <f t="shared" si="65"/>
        <v>0</v>
      </c>
      <c r="P89" s="8">
        <f t="shared" si="65"/>
        <v>0</v>
      </c>
    </row>
    <row r="90" spans="1:16">
      <c r="A90" s="9"/>
      <c r="B90" s="15" t="s">
        <v>60</v>
      </c>
      <c r="C90" s="11">
        <f>C30+C31</f>
        <v>0</v>
      </c>
      <c r="D90" s="11">
        <f t="shared" ref="D90:L90" si="66">D30+D31</f>
        <v>0</v>
      </c>
      <c r="E90" s="11">
        <f t="shared" si="66"/>
        <v>0</v>
      </c>
      <c r="F90" s="11">
        <f t="shared" si="66"/>
        <v>0</v>
      </c>
      <c r="G90" s="11">
        <f t="shared" si="66"/>
        <v>4517687.625</v>
      </c>
      <c r="H90" s="11">
        <f t="shared" si="66"/>
        <v>4517687.625</v>
      </c>
      <c r="I90" s="11">
        <f t="shared" si="66"/>
        <v>4517687.625</v>
      </c>
      <c r="J90" s="11">
        <f t="shared" si="66"/>
        <v>4517687.625</v>
      </c>
      <c r="K90" s="11">
        <f t="shared" si="66"/>
        <v>4517687.625</v>
      </c>
      <c r="L90" s="11">
        <f t="shared" si="66"/>
        <v>4517687.625</v>
      </c>
      <c r="M90" s="11">
        <f t="shared" ref="M90:P90" si="67">M30+M31</f>
        <v>4517687.625</v>
      </c>
      <c r="N90" s="11">
        <f t="shared" si="67"/>
        <v>4517687.625</v>
      </c>
      <c r="O90" s="11">
        <f t="shared" si="67"/>
        <v>4517687.625</v>
      </c>
      <c r="P90" s="11">
        <f t="shared" si="67"/>
        <v>4517687.625</v>
      </c>
    </row>
    <row r="91" spans="1:16">
      <c r="A91" s="9"/>
      <c r="B91" s="15" t="s">
        <v>61</v>
      </c>
      <c r="C91" s="16">
        <f>0</f>
        <v>0</v>
      </c>
      <c r="D91" s="16">
        <f>0</f>
        <v>0</v>
      </c>
      <c r="E91" s="16">
        <f>0</f>
        <v>0</v>
      </c>
      <c r="F91" s="16">
        <f>0</f>
        <v>0</v>
      </c>
      <c r="G91" s="16">
        <f>0</f>
        <v>0</v>
      </c>
      <c r="H91" s="16">
        <f>0</f>
        <v>0</v>
      </c>
      <c r="I91" s="16">
        <f>0</f>
        <v>0</v>
      </c>
      <c r="J91" s="16">
        <f>0</f>
        <v>0</v>
      </c>
      <c r="K91" s="16">
        <f>0</f>
        <v>0</v>
      </c>
      <c r="L91" s="16">
        <f>0</f>
        <v>0</v>
      </c>
      <c r="M91" s="16">
        <f>0</f>
        <v>0</v>
      </c>
      <c r="N91" s="16">
        <f>0</f>
        <v>0</v>
      </c>
      <c r="O91" s="16">
        <f>0</f>
        <v>0</v>
      </c>
      <c r="P91" s="16">
        <f>0</f>
        <v>0</v>
      </c>
    </row>
    <row r="92" spans="1:16">
      <c r="A92" s="9"/>
      <c r="B92" s="15" t="s">
        <v>62</v>
      </c>
      <c r="C92" s="16">
        <f>0</f>
        <v>0</v>
      </c>
      <c r="D92" s="16">
        <f>0</f>
        <v>0</v>
      </c>
      <c r="E92" s="16">
        <f>0</f>
        <v>0</v>
      </c>
      <c r="F92" s="16">
        <f>0</f>
        <v>0</v>
      </c>
      <c r="G92" s="16">
        <f>0</f>
        <v>0</v>
      </c>
      <c r="H92" s="16">
        <f>0</f>
        <v>0</v>
      </c>
      <c r="I92" s="16">
        <f>0</f>
        <v>0</v>
      </c>
      <c r="J92" s="16">
        <f>0</f>
        <v>0</v>
      </c>
      <c r="K92" s="16">
        <f>0</f>
        <v>0</v>
      </c>
      <c r="L92" s="16">
        <f>0</f>
        <v>0</v>
      </c>
      <c r="M92" s="16">
        <f>0</f>
        <v>0</v>
      </c>
      <c r="N92" s="16">
        <f>0</f>
        <v>0</v>
      </c>
      <c r="O92" s="16">
        <f>0</f>
        <v>0</v>
      </c>
      <c r="P92" s="16">
        <f>0</f>
        <v>0</v>
      </c>
    </row>
    <row r="93" spans="1:16" ht="20.399999999999999">
      <c r="A93" s="9"/>
      <c r="B93" s="15" t="s">
        <v>63</v>
      </c>
      <c r="C93" s="16">
        <f>0</f>
        <v>0</v>
      </c>
      <c r="D93" s="16">
        <f>0</f>
        <v>0</v>
      </c>
      <c r="E93" s="16">
        <f>0</f>
        <v>0</v>
      </c>
      <c r="F93" s="16">
        <f>0</f>
        <v>0</v>
      </c>
      <c r="G93" s="16">
        <f>0</f>
        <v>0</v>
      </c>
      <c r="H93" s="16">
        <f>0</f>
        <v>0</v>
      </c>
      <c r="I93" s="16">
        <f>0</f>
        <v>0</v>
      </c>
      <c r="J93" s="16">
        <f>0</f>
        <v>0</v>
      </c>
      <c r="K93" s="16">
        <f>0</f>
        <v>0</v>
      </c>
      <c r="L93" s="16">
        <f>0</f>
        <v>0</v>
      </c>
      <c r="M93" s="16">
        <f>0</f>
        <v>0</v>
      </c>
      <c r="N93" s="16">
        <f>0</f>
        <v>0</v>
      </c>
      <c r="O93" s="16">
        <f>0</f>
        <v>0</v>
      </c>
      <c r="P93" s="16">
        <f>0</f>
        <v>0</v>
      </c>
    </row>
    <row r="94" spans="1:16">
      <c r="A94" s="9"/>
      <c r="B94" s="15" t="s">
        <v>64</v>
      </c>
      <c r="C94" s="16">
        <f t="shared" ref="C94:P94" si="68">-C30*$C$129</f>
        <v>0</v>
      </c>
      <c r="D94" s="16">
        <f t="shared" si="68"/>
        <v>0</v>
      </c>
      <c r="E94" s="16">
        <f t="shared" si="68"/>
        <v>0</v>
      </c>
      <c r="F94" s="16">
        <f t="shared" si="68"/>
        <v>0</v>
      </c>
      <c r="G94" s="16">
        <f t="shared" si="68"/>
        <v>-4517687.625</v>
      </c>
      <c r="H94" s="16">
        <f t="shared" si="68"/>
        <v>-4517687.625</v>
      </c>
      <c r="I94" s="16">
        <f t="shared" si="68"/>
        <v>-4517687.625</v>
      </c>
      <c r="J94" s="16">
        <f t="shared" si="68"/>
        <v>-4517687.625</v>
      </c>
      <c r="K94" s="16">
        <f t="shared" si="68"/>
        <v>-4517687.625</v>
      </c>
      <c r="L94" s="16">
        <f t="shared" si="68"/>
        <v>-4517687.625</v>
      </c>
      <c r="M94" s="16">
        <f t="shared" si="68"/>
        <v>-4517687.625</v>
      </c>
      <c r="N94" s="16">
        <f t="shared" si="68"/>
        <v>-4517687.625</v>
      </c>
      <c r="O94" s="16">
        <f t="shared" si="68"/>
        <v>-4517687.625</v>
      </c>
      <c r="P94" s="16">
        <f t="shared" si="68"/>
        <v>-4517687.625</v>
      </c>
    </row>
    <row r="95" spans="1:16">
      <c r="A95" s="9"/>
      <c r="B95" s="7" t="s">
        <v>65</v>
      </c>
      <c r="C95" s="8">
        <f>C88+C89</f>
        <v>0</v>
      </c>
      <c r="D95" s="8">
        <f t="shared" ref="D95:L95" si="69">D88+D89</f>
        <v>0</v>
      </c>
      <c r="E95" s="8">
        <f t="shared" si="69"/>
        <v>0</v>
      </c>
      <c r="F95" s="8">
        <f t="shared" si="69"/>
        <v>0</v>
      </c>
      <c r="G95" s="8">
        <f t="shared" si="69"/>
        <v>-2526576.5042000003</v>
      </c>
      <c r="H95" s="8">
        <f t="shared" si="69"/>
        <v>-2526576.5042000003</v>
      </c>
      <c r="I95" s="8">
        <f t="shared" si="69"/>
        <v>-2526576.5042000003</v>
      </c>
      <c r="J95" s="8">
        <f t="shared" si="69"/>
        <v>-2526576.5042000003</v>
      </c>
      <c r="K95" s="8">
        <f t="shared" si="69"/>
        <v>-2526576.5042000003</v>
      </c>
      <c r="L95" s="8">
        <f t="shared" si="69"/>
        <v>-2526576.5042000003</v>
      </c>
      <c r="M95" s="8">
        <f t="shared" ref="M95:P95" si="70">M88+M89</f>
        <v>-2526576.5042000003</v>
      </c>
      <c r="N95" s="8">
        <f t="shared" si="70"/>
        <v>-2526576.5042000003</v>
      </c>
      <c r="O95" s="8">
        <f t="shared" si="70"/>
        <v>-2526576.5042000003</v>
      </c>
      <c r="P95" s="8">
        <f t="shared" si="70"/>
        <v>-2526576.5042000003</v>
      </c>
    </row>
    <row r="96" spans="1:16">
      <c r="A96" s="9"/>
      <c r="B96" s="20" t="s">
        <v>66</v>
      </c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</row>
    <row r="97" spans="1:16">
      <c r="A97" s="9"/>
      <c r="B97" s="7" t="s">
        <v>67</v>
      </c>
      <c r="C97" s="8">
        <f>C98+C99+C100</f>
        <v>0</v>
      </c>
      <c r="D97" s="8">
        <f t="shared" ref="D97:L97" si="71">D98+D99+D100</f>
        <v>0</v>
      </c>
      <c r="E97" s="8">
        <f t="shared" si="71"/>
        <v>0</v>
      </c>
      <c r="F97" s="8">
        <f t="shared" si="71"/>
        <v>0</v>
      </c>
      <c r="G97" s="8">
        <f t="shared" si="71"/>
        <v>0</v>
      </c>
      <c r="H97" s="8">
        <f t="shared" si="71"/>
        <v>0</v>
      </c>
      <c r="I97" s="8">
        <f t="shared" si="71"/>
        <v>0</v>
      </c>
      <c r="J97" s="8">
        <f t="shared" si="71"/>
        <v>0</v>
      </c>
      <c r="K97" s="8">
        <f t="shared" si="71"/>
        <v>0</v>
      </c>
      <c r="L97" s="8">
        <f t="shared" si="71"/>
        <v>0</v>
      </c>
      <c r="M97" s="8">
        <f t="shared" ref="M97:P97" si="72">M98+M99+M100</f>
        <v>0</v>
      </c>
      <c r="N97" s="8">
        <f t="shared" si="72"/>
        <v>0</v>
      </c>
      <c r="O97" s="8">
        <f t="shared" si="72"/>
        <v>0</v>
      </c>
      <c r="P97" s="8">
        <f t="shared" si="72"/>
        <v>0</v>
      </c>
    </row>
    <row r="98" spans="1:16">
      <c r="A98" s="9"/>
      <c r="B98" s="15" t="s">
        <v>68</v>
      </c>
      <c r="C98" s="11">
        <f>0</f>
        <v>0</v>
      </c>
      <c r="D98" s="11">
        <f>0</f>
        <v>0</v>
      </c>
      <c r="E98" s="11">
        <f>0</f>
        <v>0</v>
      </c>
      <c r="F98" s="11">
        <f>0</f>
        <v>0</v>
      </c>
      <c r="G98" s="11">
        <f>0</f>
        <v>0</v>
      </c>
      <c r="H98" s="11">
        <f>0</f>
        <v>0</v>
      </c>
      <c r="I98" s="11">
        <f>0</f>
        <v>0</v>
      </c>
      <c r="J98" s="11">
        <f>0</f>
        <v>0</v>
      </c>
      <c r="K98" s="11">
        <f>0</f>
        <v>0</v>
      </c>
      <c r="L98" s="11">
        <f>0</f>
        <v>0</v>
      </c>
      <c r="M98" s="11">
        <f>0</f>
        <v>0</v>
      </c>
      <c r="N98" s="11">
        <f>0</f>
        <v>0</v>
      </c>
      <c r="O98" s="11">
        <f>0</f>
        <v>0</v>
      </c>
      <c r="P98" s="11">
        <f>0</f>
        <v>0</v>
      </c>
    </row>
    <row r="99" spans="1:16">
      <c r="A99" s="9"/>
      <c r="B99" s="15" t="s">
        <v>69</v>
      </c>
      <c r="C99" s="11">
        <f>0</f>
        <v>0</v>
      </c>
      <c r="D99" s="11">
        <f>0</f>
        <v>0</v>
      </c>
      <c r="E99" s="11">
        <f>0</f>
        <v>0</v>
      </c>
      <c r="F99" s="11">
        <f>0</f>
        <v>0</v>
      </c>
      <c r="G99" s="11">
        <f>0</f>
        <v>0</v>
      </c>
      <c r="H99" s="11">
        <f>0</f>
        <v>0</v>
      </c>
      <c r="I99" s="11">
        <f>0</f>
        <v>0</v>
      </c>
      <c r="J99" s="11">
        <f>0</f>
        <v>0</v>
      </c>
      <c r="K99" s="11">
        <f>0</f>
        <v>0</v>
      </c>
      <c r="L99" s="11">
        <f>0</f>
        <v>0</v>
      </c>
      <c r="M99" s="11">
        <f>0</f>
        <v>0</v>
      </c>
      <c r="N99" s="11">
        <f>0</f>
        <v>0</v>
      </c>
      <c r="O99" s="11">
        <f>0</f>
        <v>0</v>
      </c>
      <c r="P99" s="11">
        <f>0</f>
        <v>0</v>
      </c>
    </row>
    <row r="100" spans="1:16">
      <c r="A100" s="9"/>
      <c r="B100" s="15" t="s">
        <v>70</v>
      </c>
      <c r="C100" s="11">
        <f>0</f>
        <v>0</v>
      </c>
      <c r="D100" s="11">
        <f>0</f>
        <v>0</v>
      </c>
      <c r="E100" s="11">
        <f>0</f>
        <v>0</v>
      </c>
      <c r="F100" s="11">
        <f>0</f>
        <v>0</v>
      </c>
      <c r="G100" s="11">
        <f>0</f>
        <v>0</v>
      </c>
      <c r="H100" s="11">
        <f>0</f>
        <v>0</v>
      </c>
      <c r="I100" s="11">
        <f>0</f>
        <v>0</v>
      </c>
      <c r="J100" s="11">
        <f>0</f>
        <v>0</v>
      </c>
      <c r="K100" s="11">
        <f>0</f>
        <v>0</v>
      </c>
      <c r="L100" s="11">
        <f>0</f>
        <v>0</v>
      </c>
      <c r="M100" s="11">
        <f>0</f>
        <v>0</v>
      </c>
      <c r="N100" s="11">
        <f>0</f>
        <v>0</v>
      </c>
      <c r="O100" s="11">
        <f>0</f>
        <v>0</v>
      </c>
      <c r="P100" s="11">
        <f>0</f>
        <v>0</v>
      </c>
    </row>
    <row r="101" spans="1:16">
      <c r="A101" s="9"/>
      <c r="B101" s="7" t="s">
        <v>71</v>
      </c>
      <c r="C101" s="8">
        <f>C102+C103</f>
        <v>0</v>
      </c>
      <c r="D101" s="8">
        <f t="shared" ref="D101:L101" si="73">D102+D103</f>
        <v>34734869.839999996</v>
      </c>
      <c r="E101" s="8">
        <f t="shared" si="73"/>
        <v>80813297.609999999</v>
      </c>
      <c r="F101" s="8">
        <f t="shared" si="73"/>
        <v>65159337.549999997</v>
      </c>
      <c r="G101" s="8">
        <f t="shared" si="73"/>
        <v>0</v>
      </c>
      <c r="H101" s="8">
        <f t="shared" si="73"/>
        <v>0</v>
      </c>
      <c r="I101" s="8">
        <f t="shared" si="73"/>
        <v>0</v>
      </c>
      <c r="J101" s="8">
        <f t="shared" si="73"/>
        <v>0</v>
      </c>
      <c r="K101" s="8">
        <f t="shared" si="73"/>
        <v>0</v>
      </c>
      <c r="L101" s="8">
        <f t="shared" si="73"/>
        <v>0</v>
      </c>
      <c r="M101" s="8">
        <f t="shared" ref="M101:P101" si="74">M102+M103</f>
        <v>0</v>
      </c>
      <c r="N101" s="8">
        <f t="shared" si="74"/>
        <v>0</v>
      </c>
      <c r="O101" s="8">
        <f t="shared" si="74"/>
        <v>0</v>
      </c>
      <c r="P101" s="8">
        <f t="shared" si="74"/>
        <v>0</v>
      </c>
    </row>
    <row r="102" spans="1:16">
      <c r="A102" s="9"/>
      <c r="B102" s="15" t="s">
        <v>72</v>
      </c>
      <c r="C102" s="16">
        <f>C28+C29</f>
        <v>0</v>
      </c>
      <c r="D102" s="16">
        <f t="shared" ref="D102:L102" si="75">D28+D29</f>
        <v>34734869.839999996</v>
      </c>
      <c r="E102" s="16">
        <f t="shared" si="75"/>
        <v>80813297.609999999</v>
      </c>
      <c r="F102" s="16">
        <f t="shared" si="75"/>
        <v>65159337.549999997</v>
      </c>
      <c r="G102" s="16">
        <f t="shared" si="75"/>
        <v>0</v>
      </c>
      <c r="H102" s="16">
        <f t="shared" si="75"/>
        <v>0</v>
      </c>
      <c r="I102" s="16">
        <f t="shared" si="75"/>
        <v>0</v>
      </c>
      <c r="J102" s="16">
        <f t="shared" si="75"/>
        <v>0</v>
      </c>
      <c r="K102" s="16">
        <f t="shared" si="75"/>
        <v>0</v>
      </c>
      <c r="L102" s="16">
        <f t="shared" si="75"/>
        <v>0</v>
      </c>
      <c r="M102" s="16">
        <f t="shared" ref="M102:P102" si="76">M28+M29</f>
        <v>0</v>
      </c>
      <c r="N102" s="16">
        <f t="shared" si="76"/>
        <v>0</v>
      </c>
      <c r="O102" s="16">
        <f t="shared" si="76"/>
        <v>0</v>
      </c>
      <c r="P102" s="16">
        <f t="shared" si="76"/>
        <v>0</v>
      </c>
    </row>
    <row r="103" spans="1:16">
      <c r="A103" s="9"/>
      <c r="B103" s="15" t="s">
        <v>73</v>
      </c>
      <c r="C103" s="11">
        <f>0</f>
        <v>0</v>
      </c>
      <c r="D103" s="11">
        <f>0</f>
        <v>0</v>
      </c>
      <c r="E103" s="11">
        <f>0</f>
        <v>0</v>
      </c>
      <c r="F103" s="11">
        <f>0</f>
        <v>0</v>
      </c>
      <c r="G103" s="11">
        <f>0</f>
        <v>0</v>
      </c>
      <c r="H103" s="11">
        <f>0</f>
        <v>0</v>
      </c>
      <c r="I103" s="11">
        <f>0</f>
        <v>0</v>
      </c>
      <c r="J103" s="11">
        <f>0</f>
        <v>0</v>
      </c>
      <c r="K103" s="11">
        <f>0</f>
        <v>0</v>
      </c>
      <c r="L103" s="11">
        <f>0</f>
        <v>0</v>
      </c>
      <c r="M103" s="11">
        <f>0</f>
        <v>0</v>
      </c>
      <c r="N103" s="11">
        <f>0</f>
        <v>0</v>
      </c>
      <c r="O103" s="11">
        <f>0</f>
        <v>0</v>
      </c>
      <c r="P103" s="11">
        <f>0</f>
        <v>0</v>
      </c>
    </row>
    <row r="104" spans="1:16">
      <c r="A104" s="9"/>
      <c r="B104" s="7" t="s">
        <v>74</v>
      </c>
      <c r="C104" s="8">
        <f>C97-C101</f>
        <v>0</v>
      </c>
      <c r="D104" s="8">
        <f t="shared" ref="D104:L104" si="77">D97-D101</f>
        <v>-34734869.839999996</v>
      </c>
      <c r="E104" s="8">
        <f t="shared" si="77"/>
        <v>-80813297.609999999</v>
      </c>
      <c r="F104" s="8">
        <f t="shared" si="77"/>
        <v>-65159337.549999997</v>
      </c>
      <c r="G104" s="8">
        <f t="shared" si="77"/>
        <v>0</v>
      </c>
      <c r="H104" s="8">
        <f t="shared" si="77"/>
        <v>0</v>
      </c>
      <c r="I104" s="8">
        <f t="shared" si="77"/>
        <v>0</v>
      </c>
      <c r="J104" s="8">
        <f t="shared" si="77"/>
        <v>0</v>
      </c>
      <c r="K104" s="8">
        <f t="shared" si="77"/>
        <v>0</v>
      </c>
      <c r="L104" s="8">
        <f t="shared" si="77"/>
        <v>0</v>
      </c>
      <c r="M104" s="8">
        <f t="shared" ref="M104:P104" si="78">M97-M101</f>
        <v>0</v>
      </c>
      <c r="N104" s="8">
        <f t="shared" si="78"/>
        <v>0</v>
      </c>
      <c r="O104" s="8">
        <f t="shared" si="78"/>
        <v>0</v>
      </c>
      <c r="P104" s="8">
        <f t="shared" si="78"/>
        <v>0</v>
      </c>
    </row>
    <row r="105" spans="1:16">
      <c r="A105" s="9"/>
      <c r="B105" s="20" t="s">
        <v>75</v>
      </c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</row>
    <row r="106" spans="1:16">
      <c r="A106" s="9"/>
      <c r="B106" s="7" t="s">
        <v>67</v>
      </c>
      <c r="C106" s="8">
        <f>C107+C108+C109+C110</f>
        <v>0</v>
      </c>
      <c r="D106" s="8">
        <f t="shared" ref="D106:L106" si="79">D107+D108+D109+D110</f>
        <v>34734869.839999996</v>
      </c>
      <c r="E106" s="8">
        <f t="shared" si="79"/>
        <v>80813297.609999999</v>
      </c>
      <c r="F106" s="8">
        <f t="shared" si="79"/>
        <v>65159337.549999997</v>
      </c>
      <c r="G106" s="8">
        <f t="shared" si="79"/>
        <v>2526576.5042000003</v>
      </c>
      <c r="H106" s="8">
        <f t="shared" si="79"/>
        <v>2526576.5042000003</v>
      </c>
      <c r="I106" s="8">
        <f t="shared" si="79"/>
        <v>2526576.5042000003</v>
      </c>
      <c r="J106" s="8">
        <f t="shared" si="79"/>
        <v>2526576.5042000003</v>
      </c>
      <c r="K106" s="8">
        <f t="shared" si="79"/>
        <v>2526576.5042000003</v>
      </c>
      <c r="L106" s="8">
        <f t="shared" si="79"/>
        <v>2526576.5042000003</v>
      </c>
      <c r="M106" s="8">
        <f t="shared" ref="M106:P106" si="80">M107+M108+M109+M110</f>
        <v>2526576.5042000003</v>
      </c>
      <c r="N106" s="8">
        <f t="shared" si="80"/>
        <v>2526576.5042000003</v>
      </c>
      <c r="O106" s="8">
        <f t="shared" si="80"/>
        <v>2526576.5042000003</v>
      </c>
      <c r="P106" s="8">
        <f t="shared" si="80"/>
        <v>2526576.5042000003</v>
      </c>
    </row>
    <row r="107" spans="1:16" ht="20.399999999999999">
      <c r="A107" s="9"/>
      <c r="B107" s="15" t="s">
        <v>76</v>
      </c>
      <c r="C107" s="11">
        <f>0</f>
        <v>0</v>
      </c>
      <c r="D107" s="11">
        <f>0</f>
        <v>0</v>
      </c>
      <c r="E107" s="11">
        <f>0</f>
        <v>0</v>
      </c>
      <c r="F107" s="11">
        <f>0</f>
        <v>0</v>
      </c>
      <c r="G107" s="11">
        <f>0</f>
        <v>0</v>
      </c>
      <c r="H107" s="11">
        <f>0</f>
        <v>0</v>
      </c>
      <c r="I107" s="11">
        <f>0</f>
        <v>0</v>
      </c>
      <c r="J107" s="11">
        <f>0</f>
        <v>0</v>
      </c>
      <c r="K107" s="11">
        <f>0</f>
        <v>0</v>
      </c>
      <c r="L107" s="11">
        <f>0</f>
        <v>0</v>
      </c>
      <c r="M107" s="11">
        <f>0</f>
        <v>0</v>
      </c>
      <c r="N107" s="11">
        <f>0</f>
        <v>0</v>
      </c>
      <c r="O107" s="11">
        <f>0</f>
        <v>0</v>
      </c>
      <c r="P107" s="11">
        <f>0</f>
        <v>0</v>
      </c>
    </row>
    <row r="108" spans="1:16">
      <c r="A108" s="9"/>
      <c r="B108" s="15" t="s">
        <v>77</v>
      </c>
      <c r="C108" s="11">
        <f>0</f>
        <v>0</v>
      </c>
      <c r="D108" s="11">
        <f>0</f>
        <v>0</v>
      </c>
      <c r="E108" s="11">
        <f>0</f>
        <v>0</v>
      </c>
      <c r="F108" s="11">
        <f>0</f>
        <v>0</v>
      </c>
      <c r="G108" s="11">
        <f>0</f>
        <v>0</v>
      </c>
      <c r="H108" s="11">
        <f>0</f>
        <v>0</v>
      </c>
      <c r="I108" s="11">
        <f>0</f>
        <v>0</v>
      </c>
      <c r="J108" s="11">
        <f>0</f>
        <v>0</v>
      </c>
      <c r="K108" s="11">
        <f>0</f>
        <v>0</v>
      </c>
      <c r="L108" s="11">
        <f>0</f>
        <v>0</v>
      </c>
      <c r="M108" s="11">
        <f>0</f>
        <v>0</v>
      </c>
      <c r="N108" s="11">
        <f>0</f>
        <v>0</v>
      </c>
      <c r="O108" s="11">
        <f>0</f>
        <v>0</v>
      </c>
      <c r="P108" s="11">
        <f>0</f>
        <v>0</v>
      </c>
    </row>
    <row r="109" spans="1:16">
      <c r="A109" s="9"/>
      <c r="B109" s="15" t="s">
        <v>78</v>
      </c>
      <c r="C109" s="11">
        <f>0</f>
        <v>0</v>
      </c>
      <c r="D109" s="11">
        <f>0</f>
        <v>0</v>
      </c>
      <c r="E109" s="11">
        <f>0</f>
        <v>0</v>
      </c>
      <c r="F109" s="11">
        <f>0</f>
        <v>0</v>
      </c>
      <c r="G109" s="11">
        <f>0</f>
        <v>0</v>
      </c>
      <c r="H109" s="11">
        <f>0</f>
        <v>0</v>
      </c>
      <c r="I109" s="11">
        <f>0</f>
        <v>0</v>
      </c>
      <c r="J109" s="11">
        <f>0</f>
        <v>0</v>
      </c>
      <c r="K109" s="11">
        <f>0</f>
        <v>0</v>
      </c>
      <c r="L109" s="11">
        <f>0</f>
        <v>0</v>
      </c>
      <c r="M109" s="11">
        <f>0</f>
        <v>0</v>
      </c>
      <c r="N109" s="11">
        <f>0</f>
        <v>0</v>
      </c>
      <c r="O109" s="11">
        <f>0</f>
        <v>0</v>
      </c>
      <c r="P109" s="11">
        <f>0</f>
        <v>0</v>
      </c>
    </row>
    <row r="110" spans="1:16">
      <c r="A110" s="9"/>
      <c r="B110" s="15" t="s">
        <v>105</v>
      </c>
      <c r="C110" s="11">
        <f>-C104+-C95</f>
        <v>0</v>
      </c>
      <c r="D110" s="11">
        <f t="shared" ref="D110:L110" si="81">-D104+-D95</f>
        <v>34734869.839999996</v>
      </c>
      <c r="E110" s="11">
        <f t="shared" si="81"/>
        <v>80813297.609999999</v>
      </c>
      <c r="F110" s="11">
        <f t="shared" si="81"/>
        <v>65159337.549999997</v>
      </c>
      <c r="G110" s="11">
        <f t="shared" si="81"/>
        <v>2526576.5042000003</v>
      </c>
      <c r="H110" s="11">
        <f t="shared" si="81"/>
        <v>2526576.5042000003</v>
      </c>
      <c r="I110" s="11">
        <f t="shared" si="81"/>
        <v>2526576.5042000003</v>
      </c>
      <c r="J110" s="11">
        <f t="shared" si="81"/>
        <v>2526576.5042000003</v>
      </c>
      <c r="K110" s="11">
        <f t="shared" si="81"/>
        <v>2526576.5042000003</v>
      </c>
      <c r="L110" s="11">
        <f t="shared" si="81"/>
        <v>2526576.5042000003</v>
      </c>
      <c r="M110" s="11">
        <f t="shared" ref="M110:P110" si="82">-M104+-M95</f>
        <v>2526576.5042000003</v>
      </c>
      <c r="N110" s="11">
        <f t="shared" si="82"/>
        <v>2526576.5042000003</v>
      </c>
      <c r="O110" s="11">
        <f t="shared" si="82"/>
        <v>2526576.5042000003</v>
      </c>
      <c r="P110" s="11">
        <f t="shared" si="82"/>
        <v>2526576.5042000003</v>
      </c>
    </row>
    <row r="111" spans="1:16">
      <c r="A111" s="9"/>
      <c r="B111" s="7" t="s">
        <v>71</v>
      </c>
      <c r="C111" s="8">
        <f>C112+C113+C114+C115+C116+C117</f>
        <v>0</v>
      </c>
      <c r="D111" s="8">
        <f t="shared" ref="D111:L111" si="83">D112+D113+D114+D115+D116+D117</f>
        <v>0</v>
      </c>
      <c r="E111" s="8">
        <f t="shared" si="83"/>
        <v>0</v>
      </c>
      <c r="F111" s="8">
        <f t="shared" si="83"/>
        <v>0</v>
      </c>
      <c r="G111" s="8">
        <f t="shared" si="83"/>
        <v>0</v>
      </c>
      <c r="H111" s="8">
        <f t="shared" si="83"/>
        <v>0</v>
      </c>
      <c r="I111" s="8">
        <f t="shared" si="83"/>
        <v>0</v>
      </c>
      <c r="J111" s="8">
        <f t="shared" si="83"/>
        <v>0</v>
      </c>
      <c r="K111" s="8">
        <f t="shared" si="83"/>
        <v>0</v>
      </c>
      <c r="L111" s="8">
        <f t="shared" si="83"/>
        <v>0</v>
      </c>
      <c r="M111" s="8">
        <f t="shared" ref="M111:P111" si="84">M112+M113+M114+M115+M116+M117</f>
        <v>0</v>
      </c>
      <c r="N111" s="8">
        <f t="shared" si="84"/>
        <v>0</v>
      </c>
      <c r="O111" s="8">
        <f t="shared" si="84"/>
        <v>0</v>
      </c>
      <c r="P111" s="8">
        <f t="shared" si="84"/>
        <v>0</v>
      </c>
    </row>
    <row r="112" spans="1:16">
      <c r="A112" s="9"/>
      <c r="B112" s="15" t="s">
        <v>79</v>
      </c>
      <c r="C112" s="11">
        <f>0</f>
        <v>0</v>
      </c>
      <c r="D112" s="11">
        <f>0</f>
        <v>0</v>
      </c>
      <c r="E112" s="11">
        <f>0</f>
        <v>0</v>
      </c>
      <c r="F112" s="11">
        <f>0</f>
        <v>0</v>
      </c>
      <c r="G112" s="11">
        <f>0</f>
        <v>0</v>
      </c>
      <c r="H112" s="11">
        <f>0</f>
        <v>0</v>
      </c>
      <c r="I112" s="11">
        <f>0</f>
        <v>0</v>
      </c>
      <c r="J112" s="11">
        <f>0</f>
        <v>0</v>
      </c>
      <c r="K112" s="11">
        <f>0</f>
        <v>0</v>
      </c>
      <c r="L112" s="11">
        <f>0</f>
        <v>0</v>
      </c>
      <c r="M112" s="11">
        <f>0</f>
        <v>0</v>
      </c>
      <c r="N112" s="11">
        <f>0</f>
        <v>0</v>
      </c>
      <c r="O112" s="11">
        <f>0</f>
        <v>0</v>
      </c>
      <c r="P112" s="11">
        <f>0</f>
        <v>0</v>
      </c>
    </row>
    <row r="113" spans="1:16">
      <c r="A113" s="9"/>
      <c r="B113" s="15" t="s">
        <v>80</v>
      </c>
      <c r="C113" s="11">
        <f>0</f>
        <v>0</v>
      </c>
      <c r="D113" s="11">
        <f>0</f>
        <v>0</v>
      </c>
      <c r="E113" s="11">
        <f>0</f>
        <v>0</v>
      </c>
      <c r="F113" s="11">
        <f>0</f>
        <v>0</v>
      </c>
      <c r="G113" s="11">
        <f>0</f>
        <v>0</v>
      </c>
      <c r="H113" s="11">
        <f>0</f>
        <v>0</v>
      </c>
      <c r="I113" s="11">
        <f>0</f>
        <v>0</v>
      </c>
      <c r="J113" s="11">
        <f>0</f>
        <v>0</v>
      </c>
      <c r="K113" s="11">
        <f>0</f>
        <v>0</v>
      </c>
      <c r="L113" s="11">
        <f>0</f>
        <v>0</v>
      </c>
      <c r="M113" s="11">
        <f>0</f>
        <v>0</v>
      </c>
      <c r="N113" s="11">
        <f>0</f>
        <v>0</v>
      </c>
      <c r="O113" s="11">
        <f>0</f>
        <v>0</v>
      </c>
      <c r="P113" s="11">
        <f>0</f>
        <v>0</v>
      </c>
    </row>
    <row r="114" spans="1:16">
      <c r="A114" s="9"/>
      <c r="B114" s="15" t="s">
        <v>81</v>
      </c>
      <c r="C114" s="11">
        <f>0</f>
        <v>0</v>
      </c>
      <c r="D114" s="11">
        <f>0</f>
        <v>0</v>
      </c>
      <c r="E114" s="11">
        <f>0</f>
        <v>0</v>
      </c>
      <c r="F114" s="11">
        <f>0</f>
        <v>0</v>
      </c>
      <c r="G114" s="11">
        <f>0</f>
        <v>0</v>
      </c>
      <c r="H114" s="11">
        <f>0</f>
        <v>0</v>
      </c>
      <c r="I114" s="11">
        <f>0</f>
        <v>0</v>
      </c>
      <c r="J114" s="11">
        <f>0</f>
        <v>0</v>
      </c>
      <c r="K114" s="11">
        <f>0</f>
        <v>0</v>
      </c>
      <c r="L114" s="11">
        <f>0</f>
        <v>0</v>
      </c>
      <c r="M114" s="11">
        <f>0</f>
        <v>0</v>
      </c>
      <c r="N114" s="11">
        <f>0</f>
        <v>0</v>
      </c>
      <c r="O114" s="11">
        <f>0</f>
        <v>0</v>
      </c>
      <c r="P114" s="11">
        <f>0</f>
        <v>0</v>
      </c>
    </row>
    <row r="115" spans="1:16">
      <c r="A115" s="9"/>
      <c r="B115" s="15" t="s">
        <v>82</v>
      </c>
      <c r="C115" s="11">
        <f>0</f>
        <v>0</v>
      </c>
      <c r="D115" s="11">
        <f>0</f>
        <v>0</v>
      </c>
      <c r="E115" s="11">
        <f>0</f>
        <v>0</v>
      </c>
      <c r="F115" s="11">
        <f>0</f>
        <v>0</v>
      </c>
      <c r="G115" s="11">
        <f>0</f>
        <v>0</v>
      </c>
      <c r="H115" s="11">
        <f>0</f>
        <v>0</v>
      </c>
      <c r="I115" s="11">
        <f>0</f>
        <v>0</v>
      </c>
      <c r="J115" s="11">
        <f>0</f>
        <v>0</v>
      </c>
      <c r="K115" s="11">
        <f>0</f>
        <v>0</v>
      </c>
      <c r="L115" s="11">
        <f>0</f>
        <v>0</v>
      </c>
      <c r="M115" s="11">
        <f>0</f>
        <v>0</v>
      </c>
      <c r="N115" s="11">
        <f>0</f>
        <v>0</v>
      </c>
      <c r="O115" s="11">
        <f>0</f>
        <v>0</v>
      </c>
      <c r="P115" s="11">
        <f>0</f>
        <v>0</v>
      </c>
    </row>
    <row r="116" spans="1:16">
      <c r="A116" s="9"/>
      <c r="B116" s="15" t="s">
        <v>83</v>
      </c>
      <c r="C116" s="11">
        <f>0</f>
        <v>0</v>
      </c>
      <c r="D116" s="11">
        <f>0</f>
        <v>0</v>
      </c>
      <c r="E116" s="11">
        <f>0</f>
        <v>0</v>
      </c>
      <c r="F116" s="11">
        <f>0</f>
        <v>0</v>
      </c>
      <c r="G116" s="11">
        <f>0</f>
        <v>0</v>
      </c>
      <c r="H116" s="11">
        <f>0</f>
        <v>0</v>
      </c>
      <c r="I116" s="11">
        <f>0</f>
        <v>0</v>
      </c>
      <c r="J116" s="11">
        <f>0</f>
        <v>0</v>
      </c>
      <c r="K116" s="11">
        <f>0</f>
        <v>0</v>
      </c>
      <c r="L116" s="11">
        <f>0</f>
        <v>0</v>
      </c>
      <c r="M116" s="11">
        <f>0</f>
        <v>0</v>
      </c>
      <c r="N116" s="11">
        <f>0</f>
        <v>0</v>
      </c>
      <c r="O116" s="11">
        <f>0</f>
        <v>0</v>
      </c>
      <c r="P116" s="11">
        <f>0</f>
        <v>0</v>
      </c>
    </row>
    <row r="117" spans="1:16">
      <c r="A117" s="9"/>
      <c r="B117" s="15" t="s">
        <v>84</v>
      </c>
      <c r="C117" s="11">
        <f>0</f>
        <v>0</v>
      </c>
      <c r="D117" s="11">
        <f>0</f>
        <v>0</v>
      </c>
      <c r="E117" s="11">
        <f>0</f>
        <v>0</v>
      </c>
      <c r="F117" s="11">
        <f>0</f>
        <v>0</v>
      </c>
      <c r="G117" s="11">
        <f>0</f>
        <v>0</v>
      </c>
      <c r="H117" s="11">
        <f>0</f>
        <v>0</v>
      </c>
      <c r="I117" s="11">
        <f>0</f>
        <v>0</v>
      </c>
      <c r="J117" s="11">
        <f>0</f>
        <v>0</v>
      </c>
      <c r="K117" s="11">
        <f>0</f>
        <v>0</v>
      </c>
      <c r="L117" s="11">
        <f>0</f>
        <v>0</v>
      </c>
      <c r="M117" s="11">
        <f>0</f>
        <v>0</v>
      </c>
      <c r="N117" s="11">
        <f>0</f>
        <v>0</v>
      </c>
      <c r="O117" s="11">
        <f>0</f>
        <v>0</v>
      </c>
      <c r="P117" s="11">
        <f>0</f>
        <v>0</v>
      </c>
    </row>
    <row r="118" spans="1:16">
      <c r="A118" s="9"/>
      <c r="B118" s="7" t="s">
        <v>85</v>
      </c>
      <c r="C118" s="8">
        <f>C106-C111</f>
        <v>0</v>
      </c>
      <c r="D118" s="8">
        <f t="shared" ref="D118:L118" si="85">D106-D111</f>
        <v>34734869.839999996</v>
      </c>
      <c r="E118" s="8">
        <f t="shared" si="85"/>
        <v>80813297.609999999</v>
      </c>
      <c r="F118" s="8">
        <f t="shared" si="85"/>
        <v>65159337.549999997</v>
      </c>
      <c r="G118" s="8">
        <f t="shared" si="85"/>
        <v>2526576.5042000003</v>
      </c>
      <c r="H118" s="8">
        <f t="shared" si="85"/>
        <v>2526576.5042000003</v>
      </c>
      <c r="I118" s="8">
        <f t="shared" si="85"/>
        <v>2526576.5042000003</v>
      </c>
      <c r="J118" s="8">
        <f t="shared" si="85"/>
        <v>2526576.5042000003</v>
      </c>
      <c r="K118" s="8">
        <f t="shared" si="85"/>
        <v>2526576.5042000003</v>
      </c>
      <c r="L118" s="8">
        <f t="shared" si="85"/>
        <v>2526576.5042000003</v>
      </c>
      <c r="M118" s="8">
        <f t="shared" ref="M118:P118" si="86">M106-M111</f>
        <v>2526576.5042000003</v>
      </c>
      <c r="N118" s="8">
        <f t="shared" si="86"/>
        <v>2526576.5042000003</v>
      </c>
      <c r="O118" s="8">
        <f t="shared" si="86"/>
        <v>2526576.5042000003</v>
      </c>
      <c r="P118" s="8">
        <f t="shared" si="86"/>
        <v>2526576.5042000003</v>
      </c>
    </row>
    <row r="119" spans="1:16">
      <c r="A119" s="9"/>
      <c r="B119" s="7" t="s">
        <v>86</v>
      </c>
      <c r="C119" s="8">
        <f>C95+C104+C118</f>
        <v>0</v>
      </c>
      <c r="D119" s="8">
        <f t="shared" ref="D119:L119" si="87">D95+D104+D118</f>
        <v>0</v>
      </c>
      <c r="E119" s="8">
        <f t="shared" si="87"/>
        <v>0</v>
      </c>
      <c r="F119" s="8">
        <f t="shared" si="87"/>
        <v>0</v>
      </c>
      <c r="G119" s="8">
        <f t="shared" si="87"/>
        <v>0</v>
      </c>
      <c r="H119" s="8">
        <f t="shared" si="87"/>
        <v>0</v>
      </c>
      <c r="I119" s="8">
        <f t="shared" si="87"/>
        <v>0</v>
      </c>
      <c r="J119" s="8">
        <f t="shared" si="87"/>
        <v>0</v>
      </c>
      <c r="K119" s="8">
        <f t="shared" si="87"/>
        <v>0</v>
      </c>
      <c r="L119" s="8">
        <f t="shared" si="87"/>
        <v>0</v>
      </c>
      <c r="M119" s="8">
        <f t="shared" ref="M119:P119" si="88">M95+M104+M118</f>
        <v>0</v>
      </c>
      <c r="N119" s="8">
        <f t="shared" si="88"/>
        <v>0</v>
      </c>
      <c r="O119" s="8">
        <f t="shared" si="88"/>
        <v>0</v>
      </c>
      <c r="P119" s="8">
        <f t="shared" si="88"/>
        <v>0</v>
      </c>
    </row>
    <row r="120" spans="1:16">
      <c r="A120" s="9"/>
      <c r="B120" s="7" t="s">
        <v>87</v>
      </c>
      <c r="C120" s="75">
        <v>0</v>
      </c>
      <c r="D120" s="8">
        <f>C121</f>
        <v>0</v>
      </c>
      <c r="E120" s="8">
        <f t="shared" ref="E120" si="89">D121</f>
        <v>0</v>
      </c>
      <c r="F120" s="8">
        <f t="shared" ref="F120" si="90">E121</f>
        <v>0</v>
      </c>
      <c r="G120" s="8">
        <f t="shared" ref="G120" si="91">F121</f>
        <v>0</v>
      </c>
      <c r="H120" s="8">
        <f t="shared" ref="H120" si="92">G121</f>
        <v>0</v>
      </c>
      <c r="I120" s="8">
        <f t="shared" ref="I120" si="93">H121</f>
        <v>0</v>
      </c>
      <c r="J120" s="8">
        <f t="shared" ref="J120" si="94">I121</f>
        <v>0</v>
      </c>
      <c r="K120" s="8">
        <f t="shared" ref="K120" si="95">J121</f>
        <v>0</v>
      </c>
      <c r="L120" s="8">
        <f t="shared" ref="L120" si="96">K121</f>
        <v>0</v>
      </c>
      <c r="M120" s="8">
        <f t="shared" ref="M120" si="97">L121</f>
        <v>0</v>
      </c>
      <c r="N120" s="8">
        <f t="shared" ref="N120" si="98">M121</f>
        <v>0</v>
      </c>
      <c r="O120" s="8">
        <f t="shared" ref="O120" si="99">N121</f>
        <v>0</v>
      </c>
      <c r="P120" s="8">
        <f t="shared" ref="P120" si="100">O121</f>
        <v>0</v>
      </c>
    </row>
    <row r="121" spans="1:16">
      <c r="A121" s="9"/>
      <c r="B121" s="7" t="s">
        <v>88</v>
      </c>
      <c r="C121" s="8">
        <f>C119+C120</f>
        <v>0</v>
      </c>
      <c r="D121" s="8">
        <f t="shared" ref="D121:L121" si="101">D119+D120</f>
        <v>0</v>
      </c>
      <c r="E121" s="8">
        <f t="shared" si="101"/>
        <v>0</v>
      </c>
      <c r="F121" s="8">
        <f t="shared" si="101"/>
        <v>0</v>
      </c>
      <c r="G121" s="8">
        <f t="shared" si="101"/>
        <v>0</v>
      </c>
      <c r="H121" s="8">
        <f t="shared" si="101"/>
        <v>0</v>
      </c>
      <c r="I121" s="8">
        <f t="shared" si="101"/>
        <v>0</v>
      </c>
      <c r="J121" s="8">
        <f t="shared" si="101"/>
        <v>0</v>
      </c>
      <c r="K121" s="8">
        <f t="shared" si="101"/>
        <v>0</v>
      </c>
      <c r="L121" s="8">
        <f t="shared" si="101"/>
        <v>0</v>
      </c>
      <c r="M121" s="8">
        <f t="shared" ref="M121:P121" si="102">M119+M120</f>
        <v>0</v>
      </c>
      <c r="N121" s="8">
        <f t="shared" si="102"/>
        <v>0</v>
      </c>
      <c r="O121" s="8">
        <f t="shared" si="102"/>
        <v>0</v>
      </c>
      <c r="P121" s="8">
        <f t="shared" si="102"/>
        <v>0</v>
      </c>
    </row>
    <row r="122" spans="1:16"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</row>
    <row r="123" spans="1:16">
      <c r="B123" s="4" t="s">
        <v>126</v>
      </c>
    </row>
    <row r="125" spans="1:16">
      <c r="B125" s="4" t="s">
        <v>119</v>
      </c>
    </row>
    <row r="126" spans="1:16"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</row>
    <row r="127" spans="1:16">
      <c r="B127" s="4" t="s">
        <v>146</v>
      </c>
    </row>
    <row r="128" spans="1:16">
      <c r="B128" s="21"/>
    </row>
    <row r="129" spans="2:8">
      <c r="B129" s="22" t="s">
        <v>169</v>
      </c>
      <c r="C129" s="23">
        <f>'1. AF - Założenia'!E128</f>
        <v>1</v>
      </c>
    </row>
    <row r="130" spans="2:8">
      <c r="B130" s="24" t="s">
        <v>129</v>
      </c>
      <c r="C130" s="79">
        <f>ROUNDDOWN(C129*'1. AF - Założenia'!H35,2)</f>
        <v>175984455</v>
      </c>
    </row>
    <row r="132" spans="2:8">
      <c r="B132" s="4" t="s">
        <v>124</v>
      </c>
      <c r="C132" s="9"/>
    </row>
    <row r="134" spans="2:8" ht="27" customHeight="1">
      <c r="B134" s="26" t="s">
        <v>6</v>
      </c>
      <c r="C134" s="6">
        <f>C154</f>
        <v>2025</v>
      </c>
      <c r="D134" s="6">
        <f t="shared" ref="D134:E134" si="103">D154</f>
        <v>2026</v>
      </c>
      <c r="E134" s="6">
        <f t="shared" si="103"/>
        <v>2027</v>
      </c>
      <c r="F134" s="6">
        <f t="shared" ref="F134" si="104">F154</f>
        <v>2028</v>
      </c>
      <c r="G134" s="27" t="s">
        <v>5</v>
      </c>
      <c r="H134" s="27" t="s">
        <v>120</v>
      </c>
    </row>
    <row r="135" spans="2:8">
      <c r="B135" s="10" t="s">
        <v>214</v>
      </c>
      <c r="C135" s="11">
        <f>ROUND($C$129*'1. AF - Założenia'!C35,2)</f>
        <v>0</v>
      </c>
      <c r="D135" s="11">
        <f>ROUND($C$129*'1. AF - Założenia'!D35,2)</f>
        <v>33917973.289999999</v>
      </c>
      <c r="E135" s="11">
        <f>ROUND($C$129*'1. AF - Założenia'!E35,2)</f>
        <v>78852745.890000001</v>
      </c>
      <c r="F135" s="11">
        <f>ROUND($C$129*'1. AF - Założenia'!F35,2)</f>
        <v>63213735.82</v>
      </c>
      <c r="G135" s="11">
        <f>SUM(C135:F135)</f>
        <v>175984455</v>
      </c>
      <c r="H135" s="28">
        <f>G135/'1. AF - Założenia'!$H$35</f>
        <v>1</v>
      </c>
    </row>
    <row r="136" spans="2:8">
      <c r="B136" s="10" t="s">
        <v>121</v>
      </c>
      <c r="C136" s="11">
        <f>'1. AF - Założenia'!C35-C135</f>
        <v>0</v>
      </c>
      <c r="D136" s="11">
        <f>'1. AF - Założenia'!D35-D135</f>
        <v>0</v>
      </c>
      <c r="E136" s="11">
        <f>'1. AF - Założenia'!E35-E135</f>
        <v>0</v>
      </c>
      <c r="F136" s="11">
        <f>'1. AF - Założenia'!F35-F135</f>
        <v>0</v>
      </c>
      <c r="G136" s="11">
        <f t="shared" ref="G136:G139" si="105">SUM(C136:F136)</f>
        <v>0</v>
      </c>
      <c r="H136" s="28">
        <f>G136/'1. AF - Założenia'!$H$35</f>
        <v>0</v>
      </c>
    </row>
    <row r="137" spans="2:8">
      <c r="B137" s="10" t="s">
        <v>122</v>
      </c>
      <c r="C137" s="11"/>
      <c r="D137" s="11"/>
      <c r="E137" s="11"/>
      <c r="F137" s="11"/>
      <c r="G137" s="11">
        <f t="shared" si="105"/>
        <v>0</v>
      </c>
      <c r="H137" s="28">
        <f>G137/'1. AF - Założenia'!$H$35</f>
        <v>0</v>
      </c>
    </row>
    <row r="138" spans="2:8">
      <c r="B138" s="10" t="s">
        <v>90</v>
      </c>
      <c r="C138" s="11"/>
      <c r="D138" s="11"/>
      <c r="E138" s="11"/>
      <c r="F138" s="11"/>
      <c r="G138" s="11">
        <f t="shared" si="105"/>
        <v>0</v>
      </c>
      <c r="H138" s="28">
        <f>G138/'1. AF - Założenia'!$H$35</f>
        <v>0</v>
      </c>
    </row>
    <row r="139" spans="2:8">
      <c r="B139" s="12" t="s">
        <v>5</v>
      </c>
      <c r="C139" s="8">
        <f>C135+C136+C137+C138</f>
        <v>0</v>
      </c>
      <c r="D139" s="8">
        <f t="shared" ref="D139:E139" si="106">D135+D136+D137+D138</f>
        <v>33917973.289999999</v>
      </c>
      <c r="E139" s="8">
        <f t="shared" si="106"/>
        <v>78852745.890000001</v>
      </c>
      <c r="F139" s="8">
        <f t="shared" ref="F139" si="107">F135+F136+F137+F138</f>
        <v>63213735.82</v>
      </c>
      <c r="G139" s="57">
        <f t="shared" si="105"/>
        <v>175984455</v>
      </c>
      <c r="H139" s="29">
        <f>SUM(H135:H138)</f>
        <v>1</v>
      </c>
    </row>
    <row r="140" spans="2:8">
      <c r="B140" s="30" t="s">
        <v>8</v>
      </c>
      <c r="C140" s="6">
        <f>C134</f>
        <v>2025</v>
      </c>
      <c r="D140" s="6">
        <f>D134</f>
        <v>2026</v>
      </c>
      <c r="E140" s="6">
        <f>E134</f>
        <v>2027</v>
      </c>
      <c r="F140" s="6">
        <f>F134</f>
        <v>2028</v>
      </c>
      <c r="G140" s="27" t="s">
        <v>5</v>
      </c>
      <c r="H140" s="27" t="s">
        <v>120</v>
      </c>
    </row>
    <row r="141" spans="2:8">
      <c r="B141" s="10" t="s">
        <v>121</v>
      </c>
      <c r="C141" s="11">
        <f>'1. AF - Założenia'!C51</f>
        <v>0</v>
      </c>
      <c r="D141" s="11">
        <f>'1. AF - Założenia'!D51</f>
        <v>816896.55</v>
      </c>
      <c r="E141" s="11">
        <f>'1. AF - Założenia'!E51</f>
        <v>1960551.72</v>
      </c>
      <c r="F141" s="11">
        <f>'1. AF - Założenia'!F51</f>
        <v>1945601.7300000002</v>
      </c>
      <c r="G141" s="11">
        <f>SUM(C141:F141)</f>
        <v>4723050</v>
      </c>
      <c r="H141" s="28">
        <f>G141/'1. AF - Założenia'!$H$51</f>
        <v>1</v>
      </c>
    </row>
    <row r="142" spans="2:8">
      <c r="B142" s="10" t="s">
        <v>122</v>
      </c>
      <c r="C142" s="11"/>
      <c r="D142" s="11"/>
      <c r="E142" s="11"/>
      <c r="F142" s="11"/>
      <c r="G142" s="11">
        <f t="shared" ref="G142:G144" si="108">SUM(C142:F142)</f>
        <v>0</v>
      </c>
      <c r="H142" s="28">
        <f>G142/'1. AF - Założenia'!$H$51</f>
        <v>0</v>
      </c>
    </row>
    <row r="143" spans="2:8">
      <c r="B143" s="10" t="s">
        <v>90</v>
      </c>
      <c r="C143" s="11"/>
      <c r="D143" s="11"/>
      <c r="E143" s="11"/>
      <c r="F143" s="11"/>
      <c r="G143" s="11">
        <f t="shared" si="108"/>
        <v>0</v>
      </c>
      <c r="H143" s="28">
        <f>G143/'1. AF - Założenia'!$H$51</f>
        <v>0</v>
      </c>
    </row>
    <row r="144" spans="2:8">
      <c r="B144" s="12" t="s">
        <v>5</v>
      </c>
      <c r="C144" s="8">
        <f>C141+C142+C143</f>
        <v>0</v>
      </c>
      <c r="D144" s="8">
        <f t="shared" ref="D144:E144" si="109">D141+D142+D143</f>
        <v>816896.55</v>
      </c>
      <c r="E144" s="8">
        <f t="shared" si="109"/>
        <v>1960551.72</v>
      </c>
      <c r="F144" s="8">
        <f t="shared" ref="F144" si="110">F141+F142+F143</f>
        <v>1945601.7300000002</v>
      </c>
      <c r="G144" s="57">
        <f t="shared" si="108"/>
        <v>4723050</v>
      </c>
      <c r="H144" s="29">
        <f>H141+H142+H143</f>
        <v>1</v>
      </c>
    </row>
    <row r="145" spans="2:16">
      <c r="B145" s="26" t="s">
        <v>128</v>
      </c>
      <c r="C145" s="6">
        <f>C140</f>
        <v>2025</v>
      </c>
      <c r="D145" s="6">
        <f t="shared" ref="D145:E145" si="111">D140</f>
        <v>2026</v>
      </c>
      <c r="E145" s="6">
        <f t="shared" si="111"/>
        <v>2027</v>
      </c>
      <c r="F145" s="6">
        <f t="shared" ref="F145" si="112">F140</f>
        <v>2028</v>
      </c>
      <c r="G145" s="27" t="s">
        <v>5</v>
      </c>
      <c r="H145" s="27" t="s">
        <v>120</v>
      </c>
    </row>
    <row r="146" spans="2:16">
      <c r="B146" s="10" t="s">
        <v>214</v>
      </c>
      <c r="C146" s="11">
        <f>C135</f>
        <v>0</v>
      </c>
      <c r="D146" s="11">
        <f t="shared" ref="D146:E146" si="113">D135</f>
        <v>33917973.289999999</v>
      </c>
      <c r="E146" s="11">
        <f t="shared" si="113"/>
        <v>78852745.890000001</v>
      </c>
      <c r="F146" s="11">
        <f t="shared" ref="F146" si="114">F135</f>
        <v>63213735.82</v>
      </c>
      <c r="G146" s="11">
        <f>SUM(C146:F146)</f>
        <v>175984455</v>
      </c>
      <c r="H146" s="28">
        <f>G146/'1. AF - Założenia'!H52</f>
        <v>0.97386356477004099</v>
      </c>
    </row>
    <row r="147" spans="2:16">
      <c r="B147" s="10" t="s">
        <v>121</v>
      </c>
      <c r="C147" s="11">
        <f>C136+C141</f>
        <v>0</v>
      </c>
      <c r="D147" s="11">
        <f t="shared" ref="D147:E147" si="115">D136+D141</f>
        <v>816896.55</v>
      </c>
      <c r="E147" s="11">
        <f t="shared" si="115"/>
        <v>1960551.72</v>
      </c>
      <c r="F147" s="11">
        <f t="shared" ref="F147" si="116">F136+F141</f>
        <v>1945601.7300000002</v>
      </c>
      <c r="G147" s="11">
        <f t="shared" ref="G147:G149" si="117">SUM(C147:F147)</f>
        <v>4723050</v>
      </c>
      <c r="H147" s="28">
        <f>G147/'1. AF - Założenia'!$H$52</f>
        <v>2.6136435229959044E-2</v>
      </c>
    </row>
    <row r="148" spans="2:16">
      <c r="B148" s="10" t="s">
        <v>122</v>
      </c>
      <c r="C148" s="11">
        <f>C137+C142</f>
        <v>0</v>
      </c>
      <c r="D148" s="11">
        <f t="shared" ref="D148:E148" si="118">D137+D142</f>
        <v>0</v>
      </c>
      <c r="E148" s="11">
        <f t="shared" si="118"/>
        <v>0</v>
      </c>
      <c r="F148" s="11">
        <f t="shared" ref="F148" si="119">F137+F142</f>
        <v>0</v>
      </c>
      <c r="G148" s="11">
        <f t="shared" si="117"/>
        <v>0</v>
      </c>
      <c r="H148" s="28">
        <f>G148/'1. AF - Założenia'!$H$52</f>
        <v>0</v>
      </c>
    </row>
    <row r="149" spans="2:16">
      <c r="B149" s="10" t="s">
        <v>90</v>
      </c>
      <c r="C149" s="11">
        <f>C138+C143</f>
        <v>0</v>
      </c>
      <c r="D149" s="11">
        <f t="shared" ref="D149:E149" si="120">D138+D143</f>
        <v>0</v>
      </c>
      <c r="E149" s="11">
        <f t="shared" si="120"/>
        <v>0</v>
      </c>
      <c r="F149" s="11">
        <f t="shared" ref="F149" si="121">F138+F143</f>
        <v>0</v>
      </c>
      <c r="G149" s="11">
        <f t="shared" si="117"/>
        <v>0</v>
      </c>
      <c r="H149" s="28">
        <f>G149/'1. AF - Założenia'!$H$52</f>
        <v>0</v>
      </c>
    </row>
    <row r="150" spans="2:16">
      <c r="B150" s="12" t="s">
        <v>5</v>
      </c>
      <c r="C150" s="11">
        <f>C139+C144</f>
        <v>0</v>
      </c>
      <c r="D150" s="11">
        <f t="shared" ref="D150:E150" si="122">D139+D144</f>
        <v>34734869.839999996</v>
      </c>
      <c r="E150" s="11">
        <f t="shared" si="122"/>
        <v>80813297.609999999</v>
      </c>
      <c r="F150" s="11">
        <f t="shared" ref="F150" si="123">F139+F144</f>
        <v>65159337.549999997</v>
      </c>
      <c r="G150" s="57">
        <f>SUM(C150:F150)</f>
        <v>180707505</v>
      </c>
      <c r="H150" s="29">
        <f>H146+H147+H148+H149</f>
        <v>1</v>
      </c>
    </row>
    <row r="152" spans="2:16">
      <c r="B152" s="4" t="s">
        <v>125</v>
      </c>
    </row>
    <row r="154" spans="2:16">
      <c r="B154" s="30"/>
      <c r="C154" s="6">
        <f>'1. AF - Założenia'!C4</f>
        <v>2025</v>
      </c>
      <c r="D154" s="6">
        <f>'1. AF - Założenia'!D4</f>
        <v>2026</v>
      </c>
      <c r="E154" s="6">
        <f>'1. AF - Założenia'!E4</f>
        <v>2027</v>
      </c>
      <c r="F154" s="6">
        <f>'1. AF - Założenia'!F4</f>
        <v>2028</v>
      </c>
      <c r="G154" s="6">
        <f>'1. AF - Założenia'!G4</f>
        <v>2029</v>
      </c>
      <c r="H154" s="6">
        <f>'1. AF - Założenia'!H4</f>
        <v>2030</v>
      </c>
      <c r="I154" s="6">
        <f>'1. AF - Założenia'!I4</f>
        <v>2031</v>
      </c>
      <c r="J154" s="6">
        <f>'1. AF - Założenia'!J4</f>
        <v>2032</v>
      </c>
      <c r="K154" s="6">
        <f>'1. AF - Założenia'!K4</f>
        <v>2033</v>
      </c>
      <c r="L154" s="6">
        <f>'1. AF - Założenia'!L4</f>
        <v>2034</v>
      </c>
      <c r="M154" s="6">
        <f>'1. AF - Założenia'!M4</f>
        <v>2035</v>
      </c>
      <c r="N154" s="6">
        <f>'1. AF - Założenia'!N4</f>
        <v>2036</v>
      </c>
      <c r="O154" s="6">
        <f>'1. AF - Założenia'!O4</f>
        <v>2037</v>
      </c>
      <c r="P154" s="6">
        <f>'1. AF - Założenia'!P4</f>
        <v>2038</v>
      </c>
    </row>
    <row r="155" spans="2:16">
      <c r="B155" s="10" t="s">
        <v>91</v>
      </c>
      <c r="C155" s="11">
        <f t="shared" ref="C155:P155" si="124">C12</f>
        <v>0</v>
      </c>
      <c r="D155" s="11">
        <f t="shared" si="124"/>
        <v>0</v>
      </c>
      <c r="E155" s="11">
        <f t="shared" si="124"/>
        <v>0</v>
      </c>
      <c r="F155" s="11">
        <f t="shared" si="124"/>
        <v>0</v>
      </c>
      <c r="G155" s="11">
        <f t="shared" si="124"/>
        <v>1648000</v>
      </c>
      <c r="H155" s="11">
        <f t="shared" si="124"/>
        <v>1648000</v>
      </c>
      <c r="I155" s="11">
        <f t="shared" si="124"/>
        <v>1648000</v>
      </c>
      <c r="J155" s="11">
        <f t="shared" si="124"/>
        <v>1648000</v>
      </c>
      <c r="K155" s="11">
        <f t="shared" si="124"/>
        <v>1648000</v>
      </c>
      <c r="L155" s="11">
        <f t="shared" si="124"/>
        <v>1648000</v>
      </c>
      <c r="M155" s="11">
        <f t="shared" si="124"/>
        <v>1648000</v>
      </c>
      <c r="N155" s="11">
        <f t="shared" si="124"/>
        <v>1648000</v>
      </c>
      <c r="O155" s="11">
        <f t="shared" si="124"/>
        <v>1648000</v>
      </c>
      <c r="P155" s="11">
        <f t="shared" si="124"/>
        <v>1648000</v>
      </c>
    </row>
    <row r="156" spans="2:16">
      <c r="B156" s="10" t="s">
        <v>92</v>
      </c>
      <c r="C156" s="11">
        <f t="shared" ref="C156:P156" si="125">C33</f>
        <v>0</v>
      </c>
      <c r="D156" s="11">
        <f t="shared" si="125"/>
        <v>0</v>
      </c>
      <c r="E156" s="11">
        <f t="shared" si="125"/>
        <v>0</v>
      </c>
      <c r="F156" s="11">
        <f t="shared" si="125"/>
        <v>0</v>
      </c>
      <c r="G156" s="11">
        <f t="shared" si="125"/>
        <v>0</v>
      </c>
      <c r="H156" s="11">
        <f t="shared" si="125"/>
        <v>0</v>
      </c>
      <c r="I156" s="11">
        <f t="shared" si="125"/>
        <v>0</v>
      </c>
      <c r="J156" s="11">
        <f t="shared" si="125"/>
        <v>0</v>
      </c>
      <c r="K156" s="11">
        <f t="shared" si="125"/>
        <v>0</v>
      </c>
      <c r="L156" s="11">
        <f t="shared" si="125"/>
        <v>0</v>
      </c>
      <c r="M156" s="11">
        <f t="shared" si="125"/>
        <v>0</v>
      </c>
      <c r="N156" s="11">
        <f t="shared" si="125"/>
        <v>0</v>
      </c>
      <c r="O156" s="11">
        <f t="shared" si="125"/>
        <v>0</v>
      </c>
      <c r="P156" s="11">
        <f t="shared" si="125"/>
        <v>135530628.75</v>
      </c>
    </row>
    <row r="157" spans="2:16">
      <c r="B157" s="12" t="s">
        <v>93</v>
      </c>
      <c r="C157" s="8">
        <f>C155+C156</f>
        <v>0</v>
      </c>
      <c r="D157" s="8">
        <f t="shared" ref="D157:L157" si="126">D155+D156</f>
        <v>0</v>
      </c>
      <c r="E157" s="8">
        <f t="shared" si="126"/>
        <v>0</v>
      </c>
      <c r="F157" s="8">
        <f t="shared" ref="F157" si="127">F155+F156</f>
        <v>0</v>
      </c>
      <c r="G157" s="8">
        <f t="shared" si="126"/>
        <v>1648000</v>
      </c>
      <c r="H157" s="8">
        <f t="shared" si="126"/>
        <v>1648000</v>
      </c>
      <c r="I157" s="8">
        <f t="shared" si="126"/>
        <v>1648000</v>
      </c>
      <c r="J157" s="8">
        <f t="shared" si="126"/>
        <v>1648000</v>
      </c>
      <c r="K157" s="8">
        <f t="shared" si="126"/>
        <v>1648000</v>
      </c>
      <c r="L157" s="8">
        <f t="shared" si="126"/>
        <v>1648000</v>
      </c>
      <c r="M157" s="8">
        <f t="shared" ref="M157:P157" si="128">M155+M156</f>
        <v>1648000</v>
      </c>
      <c r="N157" s="8">
        <f t="shared" si="128"/>
        <v>1648000</v>
      </c>
      <c r="O157" s="8">
        <f t="shared" si="128"/>
        <v>1648000</v>
      </c>
      <c r="P157" s="8">
        <f t="shared" si="128"/>
        <v>137178628.75</v>
      </c>
    </row>
    <row r="158" spans="2:16">
      <c r="B158" s="10" t="s">
        <v>94</v>
      </c>
      <c r="C158" s="11">
        <f t="shared" ref="C158:P158" si="129">C23</f>
        <v>0</v>
      </c>
      <c r="D158" s="11">
        <f t="shared" si="129"/>
        <v>0</v>
      </c>
      <c r="E158" s="11">
        <f t="shared" si="129"/>
        <v>0</v>
      </c>
      <c r="F158" s="11">
        <f t="shared" si="129"/>
        <v>0</v>
      </c>
      <c r="G158" s="11">
        <f t="shared" si="129"/>
        <v>4174576.5042000003</v>
      </c>
      <c r="H158" s="11">
        <f t="shared" si="129"/>
        <v>4174576.5042000003</v>
      </c>
      <c r="I158" s="11">
        <f t="shared" si="129"/>
        <v>4174576.5042000003</v>
      </c>
      <c r="J158" s="11">
        <f t="shared" si="129"/>
        <v>4174576.5042000003</v>
      </c>
      <c r="K158" s="11">
        <f t="shared" si="129"/>
        <v>4174576.5042000003</v>
      </c>
      <c r="L158" s="11">
        <f t="shared" si="129"/>
        <v>4174576.5042000003</v>
      </c>
      <c r="M158" s="11">
        <f t="shared" si="129"/>
        <v>4174576.5042000003</v>
      </c>
      <c r="N158" s="11">
        <f t="shared" si="129"/>
        <v>4174576.5042000003</v>
      </c>
      <c r="O158" s="11">
        <f t="shared" si="129"/>
        <v>4174576.5042000003</v>
      </c>
      <c r="P158" s="11">
        <f t="shared" si="129"/>
        <v>4174576.5042000003</v>
      </c>
    </row>
    <row r="159" spans="2:16">
      <c r="B159" s="10" t="s">
        <v>118</v>
      </c>
      <c r="C159" s="11">
        <f t="shared" ref="C159:P159" si="130">C28</f>
        <v>0</v>
      </c>
      <c r="D159" s="11">
        <f t="shared" si="130"/>
        <v>34734869.839999996</v>
      </c>
      <c r="E159" s="11">
        <f t="shared" si="130"/>
        <v>80813297.609999999</v>
      </c>
      <c r="F159" s="11">
        <f t="shared" si="130"/>
        <v>65159337.549999997</v>
      </c>
      <c r="G159" s="11">
        <f t="shared" si="130"/>
        <v>0</v>
      </c>
      <c r="H159" s="11">
        <f t="shared" si="130"/>
        <v>0</v>
      </c>
      <c r="I159" s="11">
        <f t="shared" si="130"/>
        <v>0</v>
      </c>
      <c r="J159" s="11">
        <f t="shared" si="130"/>
        <v>0</v>
      </c>
      <c r="K159" s="11">
        <f t="shared" si="130"/>
        <v>0</v>
      </c>
      <c r="L159" s="11">
        <f t="shared" si="130"/>
        <v>0</v>
      </c>
      <c r="M159" s="11">
        <f t="shared" si="130"/>
        <v>0</v>
      </c>
      <c r="N159" s="11">
        <f t="shared" si="130"/>
        <v>0</v>
      </c>
      <c r="O159" s="11">
        <f t="shared" si="130"/>
        <v>0</v>
      </c>
      <c r="P159" s="11">
        <f t="shared" si="130"/>
        <v>0</v>
      </c>
    </row>
    <row r="160" spans="2:16">
      <c r="B160" s="10" t="s">
        <v>18</v>
      </c>
      <c r="C160" s="11">
        <f t="shared" ref="C160:P160" si="131">C29</f>
        <v>0</v>
      </c>
      <c r="D160" s="11">
        <f t="shared" si="131"/>
        <v>0</v>
      </c>
      <c r="E160" s="11">
        <f t="shared" si="131"/>
        <v>0</v>
      </c>
      <c r="F160" s="11">
        <f t="shared" si="131"/>
        <v>0</v>
      </c>
      <c r="G160" s="11">
        <f t="shared" si="131"/>
        <v>0</v>
      </c>
      <c r="H160" s="11">
        <f t="shared" si="131"/>
        <v>0</v>
      </c>
      <c r="I160" s="11">
        <f t="shared" si="131"/>
        <v>0</v>
      </c>
      <c r="J160" s="11">
        <f t="shared" si="131"/>
        <v>0</v>
      </c>
      <c r="K160" s="11">
        <f t="shared" si="131"/>
        <v>0</v>
      </c>
      <c r="L160" s="11">
        <f t="shared" si="131"/>
        <v>0</v>
      </c>
      <c r="M160" s="11">
        <f t="shared" si="131"/>
        <v>0</v>
      </c>
      <c r="N160" s="11">
        <f t="shared" si="131"/>
        <v>0</v>
      </c>
      <c r="O160" s="11">
        <f t="shared" si="131"/>
        <v>0</v>
      </c>
      <c r="P160" s="11">
        <f t="shared" si="131"/>
        <v>0</v>
      </c>
    </row>
    <row r="161" spans="2:16">
      <c r="B161" s="12" t="s">
        <v>95</v>
      </c>
      <c r="C161" s="8">
        <f>C158+C159+C160</f>
        <v>0</v>
      </c>
      <c r="D161" s="8">
        <f t="shared" ref="D161:L161" si="132">D158+D159+D160</f>
        <v>34734869.839999996</v>
      </c>
      <c r="E161" s="8">
        <f t="shared" si="132"/>
        <v>80813297.609999999</v>
      </c>
      <c r="F161" s="8">
        <f t="shared" ref="F161" si="133">F158+F159+F160</f>
        <v>65159337.549999997</v>
      </c>
      <c r="G161" s="8">
        <f t="shared" si="132"/>
        <v>4174576.5042000003</v>
      </c>
      <c r="H161" s="8">
        <f t="shared" si="132"/>
        <v>4174576.5042000003</v>
      </c>
      <c r="I161" s="8">
        <f t="shared" si="132"/>
        <v>4174576.5042000003</v>
      </c>
      <c r="J161" s="8">
        <f t="shared" si="132"/>
        <v>4174576.5042000003</v>
      </c>
      <c r="K161" s="8">
        <f t="shared" si="132"/>
        <v>4174576.5042000003</v>
      </c>
      <c r="L161" s="8">
        <f t="shared" si="132"/>
        <v>4174576.5042000003</v>
      </c>
      <c r="M161" s="8">
        <f t="shared" ref="M161:P161" si="134">M158+M159+M160</f>
        <v>4174576.5042000003</v>
      </c>
      <c r="N161" s="8">
        <f t="shared" si="134"/>
        <v>4174576.5042000003</v>
      </c>
      <c r="O161" s="8">
        <f t="shared" si="134"/>
        <v>4174576.5042000003</v>
      </c>
      <c r="P161" s="8">
        <f t="shared" si="134"/>
        <v>4174576.5042000003</v>
      </c>
    </row>
    <row r="162" spans="2:16">
      <c r="B162" s="12" t="s">
        <v>96</v>
      </c>
      <c r="C162" s="8">
        <f>C157-C161</f>
        <v>0</v>
      </c>
      <c r="D162" s="8">
        <f t="shared" ref="D162:L162" si="135">D157-D161</f>
        <v>-34734869.839999996</v>
      </c>
      <c r="E162" s="8">
        <f t="shared" si="135"/>
        <v>-80813297.609999999</v>
      </c>
      <c r="F162" s="8">
        <f t="shared" ref="F162" si="136">F157-F161</f>
        <v>-65159337.549999997</v>
      </c>
      <c r="G162" s="8">
        <f t="shared" si="135"/>
        <v>-2526576.5042000003</v>
      </c>
      <c r="H162" s="8">
        <f t="shared" si="135"/>
        <v>-2526576.5042000003</v>
      </c>
      <c r="I162" s="8">
        <f t="shared" si="135"/>
        <v>-2526576.5042000003</v>
      </c>
      <c r="J162" s="8">
        <f t="shared" si="135"/>
        <v>-2526576.5042000003</v>
      </c>
      <c r="K162" s="8">
        <f t="shared" si="135"/>
        <v>-2526576.5042000003</v>
      </c>
      <c r="L162" s="8">
        <f t="shared" si="135"/>
        <v>-2526576.5042000003</v>
      </c>
      <c r="M162" s="8">
        <f t="shared" ref="M162:P162" si="137">M157-M161</f>
        <v>-2526576.5042000003</v>
      </c>
      <c r="N162" s="8">
        <f t="shared" si="137"/>
        <v>-2526576.5042000003</v>
      </c>
      <c r="O162" s="8">
        <f t="shared" si="137"/>
        <v>-2526576.5042000003</v>
      </c>
      <c r="P162" s="8">
        <f t="shared" si="137"/>
        <v>133004052.2458</v>
      </c>
    </row>
    <row r="163" spans="2:16">
      <c r="B163" s="10" t="s">
        <v>97</v>
      </c>
      <c r="C163" s="11">
        <f>1/(1+'1. AF - Założenia'!C6)^'1. AF - Założenia'!C5</f>
        <v>1</v>
      </c>
      <c r="D163" s="11">
        <f>1/(1+'1. AF - Założenia'!D6)^'1. AF - Założenia'!D5</f>
        <v>0.96153846153846145</v>
      </c>
      <c r="E163" s="11">
        <f>1/(1+'1. AF - Założenia'!E6)^'1. AF - Założenia'!E5</f>
        <v>0.92455621301775137</v>
      </c>
      <c r="F163" s="11">
        <f>1/(1+'1. AF - Założenia'!F6)^'1. AF - Założenia'!F5</f>
        <v>0.88899635867091487</v>
      </c>
      <c r="G163" s="11">
        <f>1/(1+'1. AF - Założenia'!G6)^'1. AF - Założenia'!G5</f>
        <v>0.85480419102972571</v>
      </c>
      <c r="H163" s="11">
        <f>1/(1+'1. AF - Założenia'!H6)^'1. AF - Założenia'!H5</f>
        <v>0.82192710675935154</v>
      </c>
      <c r="I163" s="11">
        <f>1/(1+'1. AF - Założenia'!I6)^'1. AF - Założenia'!I5</f>
        <v>0.79031452573014571</v>
      </c>
      <c r="J163" s="11">
        <f>1/(1+'1. AF - Założenia'!J6)^'1. AF - Założenia'!J5</f>
        <v>0.75991781320206331</v>
      </c>
      <c r="K163" s="11">
        <f>1/(1+'1. AF - Założenia'!K6)^'1. AF - Założenia'!K5</f>
        <v>0.73069020500198378</v>
      </c>
      <c r="L163" s="11">
        <f>1/(1+'1. AF - Założenia'!L6)^'1. AF - Założenia'!L5</f>
        <v>0.70258673557883045</v>
      </c>
      <c r="M163" s="11">
        <f>1/(1+'1. AF - Założenia'!M6)^'1. AF - Założenia'!M5</f>
        <v>0.67556416882579851</v>
      </c>
      <c r="N163" s="11">
        <f>1/(1+'1. AF - Założenia'!N6)^'1. AF - Założenia'!N5</f>
        <v>0.6495809315632679</v>
      </c>
      <c r="O163" s="11">
        <f>1/(1+'1. AF - Założenia'!O6)^'1. AF - Założenia'!O5</f>
        <v>0.62459704958006512</v>
      </c>
      <c r="P163" s="11">
        <f>1/(1+'1. AF - Założenia'!P6)^'1. AF - Założenia'!P5</f>
        <v>0.600574086134678</v>
      </c>
    </row>
    <row r="164" spans="2:16">
      <c r="B164" s="12" t="s">
        <v>98</v>
      </c>
      <c r="C164" s="8">
        <f>C163*C162</f>
        <v>0</v>
      </c>
      <c r="D164" s="8">
        <f t="shared" ref="D164:L164" si="138">D163*D162</f>
        <v>-33398913.307692301</v>
      </c>
      <c r="E164" s="8">
        <f t="shared" si="138"/>
        <v>-74716436.399778098</v>
      </c>
      <c r="F164" s="8">
        <f t="shared" ref="F164" si="139">F163*F162</f>
        <v>-57926413.815359011</v>
      </c>
      <c r="G164" s="8">
        <f t="shared" si="138"/>
        <v>-2159728.1847473937</v>
      </c>
      <c r="H164" s="8">
        <f t="shared" si="138"/>
        <v>-2076661.716103263</v>
      </c>
      <c r="I164" s="8">
        <f t="shared" si="138"/>
        <v>-1996790.1116377527</v>
      </c>
      <c r="J164" s="8">
        <f t="shared" si="138"/>
        <v>-1919990.4919593779</v>
      </c>
      <c r="K164" s="8">
        <f t="shared" si="138"/>
        <v>-1846144.7038070937</v>
      </c>
      <c r="L164" s="8">
        <f t="shared" si="138"/>
        <v>-1775139.1382760515</v>
      </c>
      <c r="M164" s="8">
        <f t="shared" ref="M164:P164" si="140">M163*M162</f>
        <v>-1706864.5560346649</v>
      </c>
      <c r="N164" s="8">
        <f t="shared" si="140"/>
        <v>-1641215.919264101</v>
      </c>
      <c r="O164" s="8">
        <f t="shared" si="140"/>
        <v>-1578092.2300616351</v>
      </c>
      <c r="P164" s="8">
        <f t="shared" si="140"/>
        <v>79878787.129730299</v>
      </c>
    </row>
    <row r="165" spans="2:16">
      <c r="B165" s="32" t="s">
        <v>99</v>
      </c>
      <c r="C165" s="33">
        <f>SUM(C164:P164)</f>
        <v>-102863603.44499038</v>
      </c>
    </row>
    <row r="166" spans="2:16">
      <c r="B166" s="32" t="s">
        <v>100</v>
      </c>
      <c r="C166" s="34">
        <f>IRR(C162:P162)</f>
        <v>-4.1308876982381393E-2</v>
      </c>
    </row>
    <row r="168" spans="2:16">
      <c r="B168" s="30"/>
      <c r="C168" s="6">
        <f>C154</f>
        <v>2025</v>
      </c>
      <c r="D168" s="6">
        <f t="shared" ref="D168:P168" si="141">D154</f>
        <v>2026</v>
      </c>
      <c r="E168" s="6">
        <f t="shared" si="141"/>
        <v>2027</v>
      </c>
      <c r="F168" s="6">
        <f t="shared" si="141"/>
        <v>2028</v>
      </c>
      <c r="G168" s="6">
        <f t="shared" si="141"/>
        <v>2029</v>
      </c>
      <c r="H168" s="6">
        <f t="shared" si="141"/>
        <v>2030</v>
      </c>
      <c r="I168" s="6">
        <f t="shared" si="141"/>
        <v>2031</v>
      </c>
      <c r="J168" s="6">
        <f t="shared" si="141"/>
        <v>2032</v>
      </c>
      <c r="K168" s="6">
        <f t="shared" si="141"/>
        <v>2033</v>
      </c>
      <c r="L168" s="6">
        <f t="shared" si="141"/>
        <v>2034</v>
      </c>
      <c r="M168" s="6">
        <f t="shared" si="141"/>
        <v>2035</v>
      </c>
      <c r="N168" s="6">
        <f t="shared" si="141"/>
        <v>2036</v>
      </c>
      <c r="O168" s="6">
        <f t="shared" si="141"/>
        <v>2037</v>
      </c>
      <c r="P168" s="6">
        <f t="shared" si="141"/>
        <v>2038</v>
      </c>
    </row>
    <row r="169" spans="2:16">
      <c r="B169" s="10" t="s">
        <v>91</v>
      </c>
      <c r="C169" s="11">
        <f>C155</f>
        <v>0</v>
      </c>
      <c r="D169" s="11">
        <f t="shared" ref="D169:P169" si="142">D155</f>
        <v>0</v>
      </c>
      <c r="E169" s="11">
        <f t="shared" si="142"/>
        <v>0</v>
      </c>
      <c r="F169" s="11">
        <f t="shared" si="142"/>
        <v>0</v>
      </c>
      <c r="G169" s="11">
        <f t="shared" si="142"/>
        <v>1648000</v>
      </c>
      <c r="H169" s="11">
        <f t="shared" si="142"/>
        <v>1648000</v>
      </c>
      <c r="I169" s="11">
        <f t="shared" si="142"/>
        <v>1648000</v>
      </c>
      <c r="J169" s="11">
        <f t="shared" si="142"/>
        <v>1648000</v>
      </c>
      <c r="K169" s="11">
        <f t="shared" si="142"/>
        <v>1648000</v>
      </c>
      <c r="L169" s="11">
        <f t="shared" si="142"/>
        <v>1648000</v>
      </c>
      <c r="M169" s="11">
        <f t="shared" si="142"/>
        <v>1648000</v>
      </c>
      <c r="N169" s="11">
        <f t="shared" si="142"/>
        <v>1648000</v>
      </c>
      <c r="O169" s="11">
        <f t="shared" si="142"/>
        <v>1648000</v>
      </c>
      <c r="P169" s="11">
        <f t="shared" si="142"/>
        <v>1648000</v>
      </c>
    </row>
    <row r="170" spans="2:16">
      <c r="B170" s="10" t="s">
        <v>92</v>
      </c>
      <c r="C170" s="11">
        <f>C156</f>
        <v>0</v>
      </c>
      <c r="D170" s="11">
        <f t="shared" ref="D170:P170" si="143">D156</f>
        <v>0</v>
      </c>
      <c r="E170" s="11">
        <f t="shared" si="143"/>
        <v>0</v>
      </c>
      <c r="F170" s="11">
        <f t="shared" si="143"/>
        <v>0</v>
      </c>
      <c r="G170" s="11">
        <f t="shared" si="143"/>
        <v>0</v>
      </c>
      <c r="H170" s="11">
        <f t="shared" si="143"/>
        <v>0</v>
      </c>
      <c r="I170" s="11">
        <f t="shared" si="143"/>
        <v>0</v>
      </c>
      <c r="J170" s="11">
        <f t="shared" si="143"/>
        <v>0</v>
      </c>
      <c r="K170" s="11">
        <f t="shared" si="143"/>
        <v>0</v>
      </c>
      <c r="L170" s="11">
        <f t="shared" si="143"/>
        <v>0</v>
      </c>
      <c r="M170" s="11">
        <f t="shared" si="143"/>
        <v>0</v>
      </c>
      <c r="N170" s="11">
        <f t="shared" si="143"/>
        <v>0</v>
      </c>
      <c r="O170" s="11">
        <f t="shared" si="143"/>
        <v>0</v>
      </c>
      <c r="P170" s="11">
        <f t="shared" si="143"/>
        <v>135530628.75</v>
      </c>
    </row>
    <row r="171" spans="2:16">
      <c r="B171" s="12" t="s">
        <v>93</v>
      </c>
      <c r="C171" s="8">
        <f>C169+C170</f>
        <v>0</v>
      </c>
      <c r="D171" s="8">
        <f t="shared" ref="D171:P171" si="144">D169+D170</f>
        <v>0</v>
      </c>
      <c r="E171" s="8">
        <f t="shared" si="144"/>
        <v>0</v>
      </c>
      <c r="F171" s="8">
        <f t="shared" si="144"/>
        <v>0</v>
      </c>
      <c r="G171" s="8">
        <f t="shared" si="144"/>
        <v>1648000</v>
      </c>
      <c r="H171" s="8">
        <f t="shared" si="144"/>
        <v>1648000</v>
      </c>
      <c r="I171" s="8">
        <f t="shared" si="144"/>
        <v>1648000</v>
      </c>
      <c r="J171" s="8">
        <f t="shared" si="144"/>
        <v>1648000</v>
      </c>
      <c r="K171" s="8">
        <f t="shared" si="144"/>
        <v>1648000</v>
      </c>
      <c r="L171" s="8">
        <f t="shared" si="144"/>
        <v>1648000</v>
      </c>
      <c r="M171" s="8">
        <f t="shared" si="144"/>
        <v>1648000</v>
      </c>
      <c r="N171" s="8">
        <f t="shared" si="144"/>
        <v>1648000</v>
      </c>
      <c r="O171" s="8">
        <f t="shared" si="144"/>
        <v>1648000</v>
      </c>
      <c r="P171" s="8">
        <f t="shared" si="144"/>
        <v>137178628.75</v>
      </c>
    </row>
    <row r="172" spans="2:16">
      <c r="B172" s="10" t="s">
        <v>94</v>
      </c>
      <c r="C172" s="11">
        <f>C158</f>
        <v>0</v>
      </c>
      <c r="D172" s="11">
        <f t="shared" ref="D172:P172" si="145">D158</f>
        <v>0</v>
      </c>
      <c r="E172" s="11">
        <f t="shared" si="145"/>
        <v>0</v>
      </c>
      <c r="F172" s="11">
        <f t="shared" si="145"/>
        <v>0</v>
      </c>
      <c r="G172" s="11">
        <f t="shared" si="145"/>
        <v>4174576.5042000003</v>
      </c>
      <c r="H172" s="11">
        <f t="shared" si="145"/>
        <v>4174576.5042000003</v>
      </c>
      <c r="I172" s="11">
        <f t="shared" si="145"/>
        <v>4174576.5042000003</v>
      </c>
      <c r="J172" s="11">
        <f t="shared" si="145"/>
        <v>4174576.5042000003</v>
      </c>
      <c r="K172" s="11">
        <f t="shared" si="145"/>
        <v>4174576.5042000003</v>
      </c>
      <c r="L172" s="11">
        <f t="shared" si="145"/>
        <v>4174576.5042000003</v>
      </c>
      <c r="M172" s="11">
        <f t="shared" si="145"/>
        <v>4174576.5042000003</v>
      </c>
      <c r="N172" s="11">
        <f t="shared" si="145"/>
        <v>4174576.5042000003</v>
      </c>
      <c r="O172" s="11">
        <f t="shared" si="145"/>
        <v>4174576.5042000003</v>
      </c>
      <c r="P172" s="11">
        <f t="shared" si="145"/>
        <v>4174576.5042000003</v>
      </c>
    </row>
    <row r="173" spans="2:16">
      <c r="B173" s="10" t="s">
        <v>118</v>
      </c>
      <c r="C173" s="11">
        <f>C159-C146</f>
        <v>0</v>
      </c>
      <c r="D173" s="11">
        <f t="shared" ref="D173:E173" si="146">D159-D146</f>
        <v>816896.54999999702</v>
      </c>
      <c r="E173" s="11">
        <f t="shared" si="146"/>
        <v>1960551.7199999988</v>
      </c>
      <c r="F173" s="11">
        <f t="shared" ref="C173:P174" si="147">F159</f>
        <v>65159337.549999997</v>
      </c>
      <c r="G173" s="11">
        <f t="shared" si="147"/>
        <v>0</v>
      </c>
      <c r="H173" s="11">
        <f t="shared" si="147"/>
        <v>0</v>
      </c>
      <c r="I173" s="11">
        <f t="shared" si="147"/>
        <v>0</v>
      </c>
      <c r="J173" s="11">
        <f t="shared" si="147"/>
        <v>0</v>
      </c>
      <c r="K173" s="11">
        <f t="shared" si="147"/>
        <v>0</v>
      </c>
      <c r="L173" s="11">
        <f t="shared" si="147"/>
        <v>0</v>
      </c>
      <c r="M173" s="11">
        <f t="shared" si="147"/>
        <v>0</v>
      </c>
      <c r="N173" s="11">
        <f t="shared" si="147"/>
        <v>0</v>
      </c>
      <c r="O173" s="11">
        <f t="shared" si="147"/>
        <v>0</v>
      </c>
      <c r="P173" s="11">
        <f t="shared" si="147"/>
        <v>0</v>
      </c>
    </row>
    <row r="174" spans="2:16">
      <c r="B174" s="10" t="s">
        <v>18</v>
      </c>
      <c r="C174" s="11">
        <f t="shared" si="147"/>
        <v>0</v>
      </c>
      <c r="D174" s="11">
        <f t="shared" si="147"/>
        <v>0</v>
      </c>
      <c r="E174" s="11">
        <f t="shared" si="147"/>
        <v>0</v>
      </c>
      <c r="F174" s="11">
        <f t="shared" si="147"/>
        <v>0</v>
      </c>
      <c r="G174" s="11">
        <f t="shared" si="147"/>
        <v>0</v>
      </c>
      <c r="H174" s="11">
        <f t="shared" si="147"/>
        <v>0</v>
      </c>
      <c r="I174" s="11">
        <f t="shared" si="147"/>
        <v>0</v>
      </c>
      <c r="J174" s="11">
        <f t="shared" si="147"/>
        <v>0</v>
      </c>
      <c r="K174" s="11">
        <f t="shared" si="147"/>
        <v>0</v>
      </c>
      <c r="L174" s="11">
        <f t="shared" si="147"/>
        <v>0</v>
      </c>
      <c r="M174" s="11">
        <f t="shared" si="147"/>
        <v>0</v>
      </c>
      <c r="N174" s="11">
        <f t="shared" si="147"/>
        <v>0</v>
      </c>
      <c r="O174" s="11">
        <f t="shared" si="147"/>
        <v>0</v>
      </c>
      <c r="P174" s="11">
        <f t="shared" si="147"/>
        <v>0</v>
      </c>
    </row>
    <row r="175" spans="2:16">
      <c r="B175" s="12" t="s">
        <v>95</v>
      </c>
      <c r="C175" s="8">
        <f>C172+C173+C174</f>
        <v>0</v>
      </c>
      <c r="D175" s="8">
        <f t="shared" ref="D175:P175" si="148">D172+D173+D174</f>
        <v>816896.54999999702</v>
      </c>
      <c r="E175" s="8">
        <f t="shared" si="148"/>
        <v>1960551.7199999988</v>
      </c>
      <c r="F175" s="8">
        <f t="shared" si="148"/>
        <v>65159337.549999997</v>
      </c>
      <c r="G175" s="8">
        <f t="shared" si="148"/>
        <v>4174576.5042000003</v>
      </c>
      <c r="H175" s="8">
        <f t="shared" si="148"/>
        <v>4174576.5042000003</v>
      </c>
      <c r="I175" s="8">
        <f t="shared" si="148"/>
        <v>4174576.5042000003</v>
      </c>
      <c r="J175" s="8">
        <f t="shared" si="148"/>
        <v>4174576.5042000003</v>
      </c>
      <c r="K175" s="8">
        <f t="shared" si="148"/>
        <v>4174576.5042000003</v>
      </c>
      <c r="L175" s="8">
        <f t="shared" si="148"/>
        <v>4174576.5042000003</v>
      </c>
      <c r="M175" s="8">
        <f t="shared" si="148"/>
        <v>4174576.5042000003</v>
      </c>
      <c r="N175" s="8">
        <f t="shared" si="148"/>
        <v>4174576.5042000003</v>
      </c>
      <c r="O175" s="8">
        <f t="shared" si="148"/>
        <v>4174576.5042000003</v>
      </c>
      <c r="P175" s="8">
        <f t="shared" si="148"/>
        <v>4174576.5042000003</v>
      </c>
    </row>
    <row r="176" spans="2:16">
      <c r="B176" s="12" t="s">
        <v>96</v>
      </c>
      <c r="C176" s="8">
        <f>C171-C175</f>
        <v>0</v>
      </c>
      <c r="D176" s="8">
        <f t="shared" ref="D176:P176" si="149">D171-D175</f>
        <v>-816896.54999999702</v>
      </c>
      <c r="E176" s="8">
        <f t="shared" si="149"/>
        <v>-1960551.7199999988</v>
      </c>
      <c r="F176" s="8">
        <f t="shared" si="149"/>
        <v>-65159337.549999997</v>
      </c>
      <c r="G176" s="8">
        <f t="shared" si="149"/>
        <v>-2526576.5042000003</v>
      </c>
      <c r="H176" s="8">
        <f t="shared" si="149"/>
        <v>-2526576.5042000003</v>
      </c>
      <c r="I176" s="8">
        <f t="shared" si="149"/>
        <v>-2526576.5042000003</v>
      </c>
      <c r="J176" s="8">
        <f t="shared" si="149"/>
        <v>-2526576.5042000003</v>
      </c>
      <c r="K176" s="8">
        <f t="shared" si="149"/>
        <v>-2526576.5042000003</v>
      </c>
      <c r="L176" s="8">
        <f t="shared" si="149"/>
        <v>-2526576.5042000003</v>
      </c>
      <c r="M176" s="8">
        <f t="shared" si="149"/>
        <v>-2526576.5042000003</v>
      </c>
      <c r="N176" s="8">
        <f t="shared" si="149"/>
        <v>-2526576.5042000003</v>
      </c>
      <c r="O176" s="8">
        <f t="shared" si="149"/>
        <v>-2526576.5042000003</v>
      </c>
      <c r="P176" s="8">
        <f t="shared" si="149"/>
        <v>133004052.2458</v>
      </c>
    </row>
    <row r="177" spans="2:16">
      <c r="B177" s="10" t="s">
        <v>97</v>
      </c>
      <c r="C177" s="11">
        <f>C163</f>
        <v>1</v>
      </c>
      <c r="D177" s="11">
        <f t="shared" ref="D177:P177" si="150">D163</f>
        <v>0.96153846153846145</v>
      </c>
      <c r="E177" s="11">
        <f t="shared" si="150"/>
        <v>0.92455621301775137</v>
      </c>
      <c r="F177" s="11">
        <f t="shared" si="150"/>
        <v>0.88899635867091487</v>
      </c>
      <c r="G177" s="11">
        <f t="shared" si="150"/>
        <v>0.85480419102972571</v>
      </c>
      <c r="H177" s="11">
        <f t="shared" si="150"/>
        <v>0.82192710675935154</v>
      </c>
      <c r="I177" s="11">
        <f t="shared" si="150"/>
        <v>0.79031452573014571</v>
      </c>
      <c r="J177" s="11">
        <f t="shared" si="150"/>
        <v>0.75991781320206331</v>
      </c>
      <c r="K177" s="11">
        <f t="shared" si="150"/>
        <v>0.73069020500198378</v>
      </c>
      <c r="L177" s="11">
        <f t="shared" si="150"/>
        <v>0.70258673557883045</v>
      </c>
      <c r="M177" s="11">
        <f t="shared" si="150"/>
        <v>0.67556416882579851</v>
      </c>
      <c r="N177" s="11">
        <f t="shared" si="150"/>
        <v>0.6495809315632679</v>
      </c>
      <c r="O177" s="11">
        <f t="shared" si="150"/>
        <v>0.62459704958006512</v>
      </c>
      <c r="P177" s="11">
        <f t="shared" si="150"/>
        <v>0.600574086134678</v>
      </c>
    </row>
    <row r="178" spans="2:16">
      <c r="B178" s="12" t="s">
        <v>98</v>
      </c>
      <c r="C178" s="8">
        <f>C177*C176</f>
        <v>0</v>
      </c>
      <c r="D178" s="8">
        <f t="shared" ref="D178:P178" si="151">D177*D176</f>
        <v>-785477.45192307397</v>
      </c>
      <c r="E178" s="8">
        <f t="shared" si="151"/>
        <v>-1812640.2736686377</v>
      </c>
      <c r="F178" s="8">
        <f t="shared" si="151"/>
        <v>-57926413.815359011</v>
      </c>
      <c r="G178" s="8">
        <f t="shared" si="151"/>
        <v>-2159728.1847473937</v>
      </c>
      <c r="H178" s="8">
        <f t="shared" si="151"/>
        <v>-2076661.716103263</v>
      </c>
      <c r="I178" s="8">
        <f t="shared" si="151"/>
        <v>-1996790.1116377527</v>
      </c>
      <c r="J178" s="8">
        <f t="shared" si="151"/>
        <v>-1919990.4919593779</v>
      </c>
      <c r="K178" s="8">
        <f t="shared" si="151"/>
        <v>-1846144.7038070937</v>
      </c>
      <c r="L178" s="8">
        <f t="shared" si="151"/>
        <v>-1775139.1382760515</v>
      </c>
      <c r="M178" s="8">
        <f t="shared" si="151"/>
        <v>-1706864.5560346649</v>
      </c>
      <c r="N178" s="8">
        <f t="shared" si="151"/>
        <v>-1641215.919264101</v>
      </c>
      <c r="O178" s="8">
        <f t="shared" si="151"/>
        <v>-1578092.2300616351</v>
      </c>
      <c r="P178" s="8">
        <f t="shared" si="151"/>
        <v>79878787.129730299</v>
      </c>
    </row>
    <row r="179" spans="2:16">
      <c r="B179" s="32" t="s">
        <v>201</v>
      </c>
      <c r="C179" s="33">
        <f>SUM(C178:P178)</f>
        <v>2653628.5368882269</v>
      </c>
    </row>
    <row r="180" spans="2:16">
      <c r="B180" s="32" t="s">
        <v>202</v>
      </c>
      <c r="C180" s="34">
        <f>IRR(C176:P176)</f>
        <v>4.3898811068211474E-2</v>
      </c>
    </row>
    <row r="183" spans="2:16">
      <c r="B183" s="4" t="s">
        <v>127</v>
      </c>
      <c r="E183" s="9"/>
    </row>
    <row r="185" spans="2:16">
      <c r="B185" s="30"/>
      <c r="C185" s="6">
        <f>'1. AF - Założenia'!C4</f>
        <v>2025</v>
      </c>
      <c r="D185" s="6">
        <f>'1. AF - Założenia'!D4</f>
        <v>2026</v>
      </c>
      <c r="E185" s="6">
        <f>'1. AF - Założenia'!E4</f>
        <v>2027</v>
      </c>
      <c r="F185" s="6">
        <f>'1. AF - Założenia'!F4</f>
        <v>2028</v>
      </c>
      <c r="G185" s="6">
        <f>'1. AF - Założenia'!G4</f>
        <v>2029</v>
      </c>
      <c r="H185" s="6">
        <f>'1. AF - Założenia'!H4</f>
        <v>2030</v>
      </c>
      <c r="I185" s="6">
        <f>'1. AF - Założenia'!I4</f>
        <v>2031</v>
      </c>
      <c r="J185" s="6">
        <f>'1. AF - Założenia'!J4</f>
        <v>2032</v>
      </c>
      <c r="K185" s="6">
        <f>'1. AF - Założenia'!K4</f>
        <v>2033</v>
      </c>
      <c r="L185" s="6">
        <f>'1. AF - Założenia'!L4</f>
        <v>2034</v>
      </c>
      <c r="M185" s="6">
        <f>'1. AF - Założenia'!M4</f>
        <v>2035</v>
      </c>
      <c r="N185" s="6">
        <f>'1. AF - Założenia'!N4</f>
        <v>2036</v>
      </c>
      <c r="O185" s="6">
        <f>'1. AF - Założenia'!O4</f>
        <v>2037</v>
      </c>
      <c r="P185" s="6">
        <f>'1. AF - Założenia'!P4</f>
        <v>2038</v>
      </c>
    </row>
    <row r="186" spans="2:16">
      <c r="B186" s="10" t="s">
        <v>214</v>
      </c>
      <c r="C186" s="11">
        <f>C146</f>
        <v>0</v>
      </c>
      <c r="D186" s="11">
        <f t="shared" ref="D186:F186" si="152">D146</f>
        <v>33917973.289999999</v>
      </c>
      <c r="E186" s="11">
        <f t="shared" si="152"/>
        <v>78852745.890000001</v>
      </c>
      <c r="F186" s="11">
        <f t="shared" si="152"/>
        <v>63213735.82</v>
      </c>
      <c r="G186" s="11">
        <f>0</f>
        <v>0</v>
      </c>
      <c r="H186" s="11">
        <f t="shared" ref="H186:L186" si="153">G186</f>
        <v>0</v>
      </c>
      <c r="I186" s="11">
        <f t="shared" si="153"/>
        <v>0</v>
      </c>
      <c r="J186" s="11">
        <f t="shared" si="153"/>
        <v>0</v>
      </c>
      <c r="K186" s="11">
        <f t="shared" si="153"/>
        <v>0</v>
      </c>
      <c r="L186" s="11">
        <f t="shared" si="153"/>
        <v>0</v>
      </c>
      <c r="M186" s="11">
        <f t="shared" ref="M186" si="154">L186</f>
        <v>0</v>
      </c>
      <c r="N186" s="11">
        <f t="shared" ref="N186" si="155">M186</f>
        <v>0</v>
      </c>
      <c r="O186" s="11">
        <f t="shared" ref="O186" si="156">N186</f>
        <v>0</v>
      </c>
      <c r="P186" s="11">
        <f t="shared" ref="P186" si="157">O186</f>
        <v>0</v>
      </c>
    </row>
    <row r="187" spans="2:16">
      <c r="B187" s="10" t="s">
        <v>89</v>
      </c>
      <c r="C187" s="11">
        <f>C195-C188-C186</f>
        <v>0</v>
      </c>
      <c r="D187" s="11">
        <f t="shared" ref="D187:L187" si="158">D195-D188-D186</f>
        <v>816896.54999999702</v>
      </c>
      <c r="E187" s="11">
        <f t="shared" si="158"/>
        <v>1960551.7199999988</v>
      </c>
      <c r="F187" s="11">
        <f t="shared" si="158"/>
        <v>1945601.7299999967</v>
      </c>
      <c r="G187" s="11">
        <f t="shared" si="158"/>
        <v>2526576.5042000003</v>
      </c>
      <c r="H187" s="11">
        <f t="shared" si="158"/>
        <v>2526576.5042000003</v>
      </c>
      <c r="I187" s="11">
        <f t="shared" si="158"/>
        <v>2526576.5042000003</v>
      </c>
      <c r="J187" s="11">
        <f t="shared" si="158"/>
        <v>2526576.5042000003</v>
      </c>
      <c r="K187" s="11">
        <f t="shared" si="158"/>
        <v>2526576.5042000003</v>
      </c>
      <c r="L187" s="11">
        <f t="shared" si="158"/>
        <v>2526576.5042000003</v>
      </c>
      <c r="M187" s="11">
        <f t="shared" ref="M187:P187" si="159">M195-M188-M186</f>
        <v>2526576.5042000003</v>
      </c>
      <c r="N187" s="11">
        <f t="shared" si="159"/>
        <v>2526576.5042000003</v>
      </c>
      <c r="O187" s="11">
        <f t="shared" si="159"/>
        <v>2526576.5042000003</v>
      </c>
      <c r="P187" s="11">
        <f t="shared" si="159"/>
        <v>2526576.5042000003</v>
      </c>
    </row>
    <row r="188" spans="2:16">
      <c r="B188" s="10" t="s">
        <v>91</v>
      </c>
      <c r="C188" s="11">
        <f>C155</f>
        <v>0</v>
      </c>
      <c r="D188" s="11">
        <f t="shared" ref="D188:L188" si="160">D155</f>
        <v>0</v>
      </c>
      <c r="E188" s="11">
        <f t="shared" si="160"/>
        <v>0</v>
      </c>
      <c r="F188" s="11">
        <f t="shared" si="160"/>
        <v>0</v>
      </c>
      <c r="G188" s="11">
        <f t="shared" si="160"/>
        <v>1648000</v>
      </c>
      <c r="H188" s="11">
        <f t="shared" si="160"/>
        <v>1648000</v>
      </c>
      <c r="I188" s="11">
        <f t="shared" si="160"/>
        <v>1648000</v>
      </c>
      <c r="J188" s="11">
        <f t="shared" si="160"/>
        <v>1648000</v>
      </c>
      <c r="K188" s="11">
        <f t="shared" si="160"/>
        <v>1648000</v>
      </c>
      <c r="L188" s="11">
        <f t="shared" si="160"/>
        <v>1648000</v>
      </c>
      <c r="M188" s="11">
        <f>M155</f>
        <v>1648000</v>
      </c>
      <c r="N188" s="11">
        <f>N155</f>
        <v>1648000</v>
      </c>
      <c r="O188" s="11">
        <f>O155</f>
        <v>1648000</v>
      </c>
      <c r="P188" s="11">
        <f>P155</f>
        <v>1648000</v>
      </c>
    </row>
    <row r="189" spans="2:16">
      <c r="B189" s="12" t="s">
        <v>93</v>
      </c>
      <c r="C189" s="8">
        <f>C186+C187+C188</f>
        <v>0</v>
      </c>
      <c r="D189" s="8">
        <f t="shared" ref="D189:L189" si="161">D186+D187+D188</f>
        <v>34734869.839999996</v>
      </c>
      <c r="E189" s="8">
        <f t="shared" si="161"/>
        <v>80813297.609999999</v>
      </c>
      <c r="F189" s="8">
        <f t="shared" ref="F189" si="162">F186+F187+F188</f>
        <v>65159337.549999997</v>
      </c>
      <c r="G189" s="8">
        <f t="shared" si="161"/>
        <v>4174576.5042000003</v>
      </c>
      <c r="H189" s="8">
        <f t="shared" si="161"/>
        <v>4174576.5042000003</v>
      </c>
      <c r="I189" s="8">
        <f t="shared" si="161"/>
        <v>4174576.5042000003</v>
      </c>
      <c r="J189" s="8">
        <f t="shared" si="161"/>
        <v>4174576.5042000003</v>
      </c>
      <c r="K189" s="8">
        <f t="shared" si="161"/>
        <v>4174576.5042000003</v>
      </c>
      <c r="L189" s="8">
        <f t="shared" si="161"/>
        <v>4174576.5042000003</v>
      </c>
      <c r="M189" s="8">
        <f t="shared" ref="M189:P189" si="163">M186+M187+M188</f>
        <v>4174576.5042000003</v>
      </c>
      <c r="N189" s="8">
        <f t="shared" si="163"/>
        <v>4174576.5042000003</v>
      </c>
      <c r="O189" s="8">
        <f t="shared" si="163"/>
        <v>4174576.5042000003</v>
      </c>
      <c r="P189" s="8">
        <f t="shared" si="163"/>
        <v>4174576.5042000003</v>
      </c>
    </row>
    <row r="190" spans="2:16">
      <c r="B190" s="10" t="s">
        <v>118</v>
      </c>
      <c r="C190" s="11">
        <f>C159</f>
        <v>0</v>
      </c>
      <c r="D190" s="11">
        <f t="shared" ref="D190:L190" si="164">D159</f>
        <v>34734869.839999996</v>
      </c>
      <c r="E190" s="11">
        <f t="shared" si="164"/>
        <v>80813297.609999999</v>
      </c>
      <c r="F190" s="11">
        <f t="shared" si="164"/>
        <v>65159337.549999997</v>
      </c>
      <c r="G190" s="11">
        <f t="shared" si="164"/>
        <v>0</v>
      </c>
      <c r="H190" s="11">
        <f t="shared" si="164"/>
        <v>0</v>
      </c>
      <c r="I190" s="11">
        <f t="shared" si="164"/>
        <v>0</v>
      </c>
      <c r="J190" s="11">
        <f t="shared" si="164"/>
        <v>0</v>
      </c>
      <c r="K190" s="11">
        <f t="shared" si="164"/>
        <v>0</v>
      </c>
      <c r="L190" s="11">
        <f t="shared" si="164"/>
        <v>0</v>
      </c>
      <c r="M190" s="11">
        <f t="shared" ref="M190:P191" si="165">M159</f>
        <v>0</v>
      </c>
      <c r="N190" s="11">
        <f t="shared" si="165"/>
        <v>0</v>
      </c>
      <c r="O190" s="11">
        <f t="shared" si="165"/>
        <v>0</v>
      </c>
      <c r="P190" s="11">
        <f t="shared" si="165"/>
        <v>0</v>
      </c>
    </row>
    <row r="191" spans="2:16">
      <c r="B191" s="10" t="s">
        <v>18</v>
      </c>
      <c r="C191" s="11">
        <f>C160</f>
        <v>0</v>
      </c>
      <c r="D191" s="11">
        <f t="shared" ref="D191:L191" si="166">D160</f>
        <v>0</v>
      </c>
      <c r="E191" s="11">
        <f t="shared" si="166"/>
        <v>0</v>
      </c>
      <c r="F191" s="11">
        <f t="shared" si="166"/>
        <v>0</v>
      </c>
      <c r="G191" s="11">
        <f t="shared" si="166"/>
        <v>0</v>
      </c>
      <c r="H191" s="11">
        <f t="shared" si="166"/>
        <v>0</v>
      </c>
      <c r="I191" s="11">
        <f t="shared" si="166"/>
        <v>0</v>
      </c>
      <c r="J191" s="11">
        <f t="shared" si="166"/>
        <v>0</v>
      </c>
      <c r="K191" s="11">
        <f t="shared" si="166"/>
        <v>0</v>
      </c>
      <c r="L191" s="11">
        <f t="shared" si="166"/>
        <v>0</v>
      </c>
      <c r="M191" s="11">
        <f t="shared" si="165"/>
        <v>0</v>
      </c>
      <c r="N191" s="11">
        <f t="shared" si="165"/>
        <v>0</v>
      </c>
      <c r="O191" s="11">
        <f t="shared" si="165"/>
        <v>0</v>
      </c>
      <c r="P191" s="11">
        <f t="shared" si="165"/>
        <v>0</v>
      </c>
    </row>
    <row r="192" spans="2:16">
      <c r="B192" s="10" t="s">
        <v>101</v>
      </c>
      <c r="C192" s="11">
        <f>0</f>
        <v>0</v>
      </c>
      <c r="D192" s="11">
        <f>0</f>
        <v>0</v>
      </c>
      <c r="E192" s="11">
        <f>0</f>
        <v>0</v>
      </c>
      <c r="F192" s="11">
        <f>0</f>
        <v>0</v>
      </c>
      <c r="G192" s="11">
        <f>0</f>
        <v>0</v>
      </c>
      <c r="H192" s="11">
        <f>0</f>
        <v>0</v>
      </c>
      <c r="I192" s="11">
        <f>0</f>
        <v>0</v>
      </c>
      <c r="J192" s="11">
        <f>0</f>
        <v>0</v>
      </c>
      <c r="K192" s="11">
        <f>0</f>
        <v>0</v>
      </c>
      <c r="L192" s="11">
        <f>0</f>
        <v>0</v>
      </c>
      <c r="M192" s="11">
        <f>0</f>
        <v>0</v>
      </c>
      <c r="N192" s="11">
        <f>0</f>
        <v>0</v>
      </c>
      <c r="O192" s="11">
        <f>0</f>
        <v>0</v>
      </c>
      <c r="P192" s="11">
        <f>0</f>
        <v>0</v>
      </c>
    </row>
    <row r="193" spans="2:16">
      <c r="B193" s="10" t="s">
        <v>94</v>
      </c>
      <c r="C193" s="11">
        <f t="shared" ref="C193:P193" si="167">C39-C90</f>
        <v>0</v>
      </c>
      <c r="D193" s="11">
        <f t="shared" si="167"/>
        <v>0</v>
      </c>
      <c r="E193" s="11">
        <f t="shared" si="167"/>
        <v>0</v>
      </c>
      <c r="F193" s="11">
        <f t="shared" si="167"/>
        <v>0</v>
      </c>
      <c r="G193" s="11">
        <f t="shared" si="167"/>
        <v>4174576.5042000003</v>
      </c>
      <c r="H193" s="11">
        <f t="shared" si="167"/>
        <v>4174576.5042000003</v>
      </c>
      <c r="I193" s="11">
        <f t="shared" si="167"/>
        <v>4174576.5042000003</v>
      </c>
      <c r="J193" s="11">
        <f t="shared" si="167"/>
        <v>4174576.5042000003</v>
      </c>
      <c r="K193" s="11">
        <f t="shared" si="167"/>
        <v>4174576.5042000003</v>
      </c>
      <c r="L193" s="11">
        <f t="shared" si="167"/>
        <v>4174576.5042000003</v>
      </c>
      <c r="M193" s="11">
        <f t="shared" si="167"/>
        <v>4174576.5042000003</v>
      </c>
      <c r="N193" s="11">
        <f t="shared" si="167"/>
        <v>4174576.5042000003</v>
      </c>
      <c r="O193" s="11">
        <f t="shared" si="167"/>
        <v>4174576.5042000003</v>
      </c>
      <c r="P193" s="11">
        <f t="shared" si="167"/>
        <v>4174576.5042000003</v>
      </c>
    </row>
    <row r="194" spans="2:16">
      <c r="B194" s="10" t="s">
        <v>102</v>
      </c>
      <c r="C194" s="11">
        <f>0</f>
        <v>0</v>
      </c>
      <c r="D194" s="11">
        <f>0</f>
        <v>0</v>
      </c>
      <c r="E194" s="11">
        <f>0</f>
        <v>0</v>
      </c>
      <c r="F194" s="11">
        <f>0</f>
        <v>0</v>
      </c>
      <c r="G194" s="11">
        <f>0</f>
        <v>0</v>
      </c>
      <c r="H194" s="11">
        <f>0</f>
        <v>0</v>
      </c>
      <c r="I194" s="11">
        <f>0</f>
        <v>0</v>
      </c>
      <c r="J194" s="11">
        <f>0</f>
        <v>0</v>
      </c>
      <c r="K194" s="11">
        <f>0</f>
        <v>0</v>
      </c>
      <c r="L194" s="11">
        <f>0</f>
        <v>0</v>
      </c>
      <c r="M194" s="11">
        <f>0</f>
        <v>0</v>
      </c>
      <c r="N194" s="11">
        <f>0</f>
        <v>0</v>
      </c>
      <c r="O194" s="11">
        <f>0</f>
        <v>0</v>
      </c>
      <c r="P194" s="11">
        <f>0</f>
        <v>0</v>
      </c>
    </row>
    <row r="195" spans="2:16">
      <c r="B195" s="12" t="s">
        <v>95</v>
      </c>
      <c r="C195" s="8">
        <f>C190+C191+C192+C193+C194</f>
        <v>0</v>
      </c>
      <c r="D195" s="8">
        <f t="shared" ref="D195:L195" si="168">D190+D191+D192+D193+D194</f>
        <v>34734869.839999996</v>
      </c>
      <c r="E195" s="8">
        <f t="shared" si="168"/>
        <v>80813297.609999999</v>
      </c>
      <c r="F195" s="8">
        <f t="shared" ref="F195" si="169">F190+F191+F192+F193+F194</f>
        <v>65159337.549999997</v>
      </c>
      <c r="G195" s="8">
        <f t="shared" si="168"/>
        <v>4174576.5042000003</v>
      </c>
      <c r="H195" s="8">
        <f t="shared" si="168"/>
        <v>4174576.5042000003</v>
      </c>
      <c r="I195" s="8">
        <f t="shared" si="168"/>
        <v>4174576.5042000003</v>
      </c>
      <c r="J195" s="8">
        <f t="shared" si="168"/>
        <v>4174576.5042000003</v>
      </c>
      <c r="K195" s="8">
        <f t="shared" si="168"/>
        <v>4174576.5042000003</v>
      </c>
      <c r="L195" s="8">
        <f t="shared" si="168"/>
        <v>4174576.5042000003</v>
      </c>
      <c r="M195" s="8">
        <f t="shared" ref="M195:P195" si="170">M190+M191+M192+M193+M194</f>
        <v>4174576.5042000003</v>
      </c>
      <c r="N195" s="8">
        <f t="shared" si="170"/>
        <v>4174576.5042000003</v>
      </c>
      <c r="O195" s="8">
        <f t="shared" si="170"/>
        <v>4174576.5042000003</v>
      </c>
      <c r="P195" s="8">
        <f t="shared" si="170"/>
        <v>4174576.5042000003</v>
      </c>
    </row>
    <row r="196" spans="2:16">
      <c r="B196" s="12" t="s">
        <v>104</v>
      </c>
      <c r="C196" s="8">
        <f>C189-C195</f>
        <v>0</v>
      </c>
      <c r="D196" s="8">
        <f t="shared" ref="D196:L196" si="171">D189-D195</f>
        <v>0</v>
      </c>
      <c r="E196" s="8">
        <f t="shared" si="171"/>
        <v>0</v>
      </c>
      <c r="F196" s="8">
        <f t="shared" ref="F196" si="172">F189-F195</f>
        <v>0</v>
      </c>
      <c r="G196" s="8">
        <f t="shared" si="171"/>
        <v>0</v>
      </c>
      <c r="H196" s="8">
        <f t="shared" si="171"/>
        <v>0</v>
      </c>
      <c r="I196" s="8">
        <f t="shared" si="171"/>
        <v>0</v>
      </c>
      <c r="J196" s="8">
        <f t="shared" si="171"/>
        <v>0</v>
      </c>
      <c r="K196" s="8">
        <f t="shared" si="171"/>
        <v>0</v>
      </c>
      <c r="L196" s="8">
        <f t="shared" si="171"/>
        <v>0</v>
      </c>
      <c r="M196" s="8">
        <f t="shared" ref="M196:P196" si="173">M189-M195</f>
        <v>0</v>
      </c>
      <c r="N196" s="8">
        <f t="shared" si="173"/>
        <v>0</v>
      </c>
      <c r="O196" s="8">
        <f t="shared" si="173"/>
        <v>0</v>
      </c>
      <c r="P196" s="8">
        <f t="shared" si="173"/>
        <v>0</v>
      </c>
    </row>
    <row r="197" spans="2:16">
      <c r="B197" s="35" t="s">
        <v>103</v>
      </c>
      <c r="C197" s="33">
        <f>C196</f>
        <v>0</v>
      </c>
      <c r="D197" s="33">
        <f>C197+D196</f>
        <v>0</v>
      </c>
      <c r="E197" s="33">
        <f t="shared" ref="E197:L197" si="174">D197+E196</f>
        <v>0</v>
      </c>
      <c r="F197" s="33">
        <f t="shared" si="174"/>
        <v>0</v>
      </c>
      <c r="G197" s="33">
        <f t="shared" si="174"/>
        <v>0</v>
      </c>
      <c r="H197" s="33">
        <f t="shared" si="174"/>
        <v>0</v>
      </c>
      <c r="I197" s="33">
        <f t="shared" si="174"/>
        <v>0</v>
      </c>
      <c r="J197" s="33">
        <f t="shared" si="174"/>
        <v>0</v>
      </c>
      <c r="K197" s="33">
        <f t="shared" si="174"/>
        <v>0</v>
      </c>
      <c r="L197" s="33">
        <f t="shared" si="174"/>
        <v>0</v>
      </c>
      <c r="M197" s="33">
        <f t="shared" ref="M197" si="175">L197+M196</f>
        <v>0</v>
      </c>
      <c r="N197" s="33">
        <f t="shared" ref="N197" si="176">M197+N196</f>
        <v>0</v>
      </c>
      <c r="O197" s="33">
        <f t="shared" ref="O197" si="177">N197+O196</f>
        <v>0</v>
      </c>
      <c r="P197" s="33">
        <f t="shared" ref="P197" si="178">O197+P196</f>
        <v>0</v>
      </c>
    </row>
    <row r="199" spans="2:16">
      <c r="B199" s="4" t="s">
        <v>147</v>
      </c>
    </row>
    <row r="200" spans="2:16"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</row>
    <row r="201" spans="2:16">
      <c r="B201" s="6" t="s">
        <v>148</v>
      </c>
      <c r="C201" s="6">
        <f>'1. AF - Założenia'!D215</f>
        <v>2025</v>
      </c>
      <c r="D201" s="6">
        <f>'1. AF - Założenia'!E215</f>
        <v>2026</v>
      </c>
      <c r="E201" s="6">
        <f>'1. AF - Założenia'!F215</f>
        <v>2027</v>
      </c>
      <c r="F201" s="6">
        <f>'1. AF - Założenia'!G215</f>
        <v>2028</v>
      </c>
      <c r="G201" s="6">
        <f>'1. AF - Założenia'!H215</f>
        <v>2029</v>
      </c>
      <c r="H201" s="6">
        <f>'1. AF - Założenia'!I215</f>
        <v>2030</v>
      </c>
      <c r="I201" s="6">
        <f>'1. AF - Założenia'!J215</f>
        <v>2031</v>
      </c>
      <c r="J201" s="6">
        <f>'1. AF - Założenia'!K215</f>
        <v>2032</v>
      </c>
      <c r="K201" s="6">
        <f>'1. AF - Założenia'!L215</f>
        <v>2033</v>
      </c>
      <c r="L201" s="6">
        <f>'1. AF - Założenia'!M215</f>
        <v>2034</v>
      </c>
      <c r="M201" s="6">
        <f>'1. AF - Założenia'!N215</f>
        <v>2035</v>
      </c>
      <c r="N201" s="6">
        <f>'1. AF - Założenia'!O215</f>
        <v>2036</v>
      </c>
      <c r="O201" s="6">
        <f>'1. AF - Założenia'!P215</f>
        <v>2037</v>
      </c>
      <c r="P201" s="6">
        <f>'1. AF - Założenia'!Q215</f>
        <v>2038</v>
      </c>
    </row>
    <row r="202" spans="2:16">
      <c r="B202" s="36" t="str">
        <f>'1. AF - Założenia'!B216</f>
        <v xml:space="preserve">Dochody ogółem </v>
      </c>
      <c r="C202" s="37">
        <f>'1. AF - Założenia'!D216</f>
        <v>550727377</v>
      </c>
      <c r="D202" s="37">
        <f>'1. AF - Założenia'!E216</f>
        <v>509063107</v>
      </c>
      <c r="E202" s="37">
        <f>'1. AF - Założenia'!F216</f>
        <v>462972994</v>
      </c>
      <c r="F202" s="37">
        <f>'1. AF - Założenia'!G216</f>
        <v>440000000</v>
      </c>
      <c r="G202" s="37">
        <f>'1. AF - Założenia'!H216</f>
        <v>440000000</v>
      </c>
      <c r="H202" s="37">
        <f>'1. AF - Założenia'!I216</f>
        <v>440000000</v>
      </c>
      <c r="I202" s="37">
        <f>'1. AF - Założenia'!J216</f>
        <v>440000000</v>
      </c>
      <c r="J202" s="37">
        <f>'1. AF - Założenia'!K216</f>
        <v>440000000</v>
      </c>
      <c r="K202" s="37">
        <f>'1. AF - Założenia'!L216</f>
        <v>440000000</v>
      </c>
      <c r="L202" s="37">
        <f>'1. AF - Założenia'!M216</f>
        <v>440000000</v>
      </c>
      <c r="M202" s="37">
        <f>'1. AF - Założenia'!N216</f>
        <v>440000000</v>
      </c>
      <c r="N202" s="37">
        <f>'1. AF - Założenia'!O216</f>
        <v>440000000</v>
      </c>
      <c r="O202" s="37">
        <f>'1. AF - Założenia'!P216</f>
        <v>440000000</v>
      </c>
      <c r="P202" s="37">
        <f>'1. AF - Założenia'!Q216</f>
        <v>440000000</v>
      </c>
    </row>
    <row r="203" spans="2:16">
      <c r="B203" s="38" t="str">
        <f>'1. AF - Założenia'!B217</f>
        <v>dochody bieżące</v>
      </c>
      <c r="C203" s="39">
        <f>'1. AF - Założenia'!D217</f>
        <v>451886913</v>
      </c>
      <c r="D203" s="39">
        <f>'1. AF - Założenia'!E217</f>
        <v>446806516</v>
      </c>
      <c r="E203" s="39">
        <f>'1. AF - Założenia'!F217</f>
        <v>446247512</v>
      </c>
      <c r="F203" s="39">
        <f>'1. AF - Założenia'!G217</f>
        <v>440000000</v>
      </c>
      <c r="G203" s="39">
        <f>'1. AF - Założenia'!H217</f>
        <v>440000000</v>
      </c>
      <c r="H203" s="39">
        <f>'1. AF - Założenia'!I217</f>
        <v>440000000</v>
      </c>
      <c r="I203" s="39">
        <f>'1. AF - Założenia'!J217</f>
        <v>440000000</v>
      </c>
      <c r="J203" s="39">
        <f>'1. AF - Założenia'!K217</f>
        <v>440000000</v>
      </c>
      <c r="K203" s="39">
        <f>'1. AF - Założenia'!L217</f>
        <v>440000000</v>
      </c>
      <c r="L203" s="39">
        <f>'1. AF - Założenia'!M217</f>
        <v>440000000</v>
      </c>
      <c r="M203" s="39">
        <f>'1. AF - Założenia'!N217</f>
        <v>440000000</v>
      </c>
      <c r="N203" s="39">
        <f>'1. AF - Założenia'!O217</f>
        <v>440000000</v>
      </c>
      <c r="O203" s="39">
        <f>'1. AF - Założenia'!P217</f>
        <v>440000000</v>
      </c>
      <c r="P203" s="39">
        <f>'1. AF - Założenia'!Q217</f>
        <v>440000000</v>
      </c>
    </row>
    <row r="204" spans="2:16">
      <c r="B204" s="38" t="str">
        <f>'1. AF - Założenia'!B218</f>
        <v>dochody majątkowe</v>
      </c>
      <c r="C204" s="39">
        <f>'1. AF - Założenia'!D218</f>
        <v>98840464</v>
      </c>
      <c r="D204" s="39">
        <f>'1. AF - Założenia'!E218</f>
        <v>62256591</v>
      </c>
      <c r="E204" s="39">
        <f>'1. AF - Założenia'!F218</f>
        <v>16725482</v>
      </c>
      <c r="F204" s="39">
        <f>'1. AF - Założenia'!G218</f>
        <v>0</v>
      </c>
      <c r="G204" s="39">
        <f>'1. AF - Założenia'!H218</f>
        <v>0</v>
      </c>
      <c r="H204" s="39">
        <f>'1. AF - Założenia'!I218</f>
        <v>0</v>
      </c>
      <c r="I204" s="39">
        <f>'1. AF - Założenia'!J218</f>
        <v>0</v>
      </c>
      <c r="J204" s="39">
        <f>'1. AF - Założenia'!K218</f>
        <v>0</v>
      </c>
      <c r="K204" s="39">
        <f>'1. AF - Założenia'!L218</f>
        <v>0</v>
      </c>
      <c r="L204" s="39">
        <f>'1. AF - Założenia'!M218</f>
        <v>0</v>
      </c>
      <c r="M204" s="39">
        <f>'1. AF - Założenia'!N218</f>
        <v>0</v>
      </c>
      <c r="N204" s="39">
        <f>'1. AF - Założenia'!O218</f>
        <v>0</v>
      </c>
      <c r="O204" s="39">
        <f>'1. AF - Założenia'!P218</f>
        <v>0</v>
      </c>
      <c r="P204" s="39">
        <f>'1. AF - Założenia'!Q218</f>
        <v>0</v>
      </c>
    </row>
    <row r="205" spans="2:16">
      <c r="B205" s="38" t="str">
        <f>'1. AF - Założenia'!B219</f>
        <v>w tym ze sprzedaży majątku</v>
      </c>
      <c r="C205" s="39">
        <f>'1. AF - Założenia'!D219</f>
        <v>3000000</v>
      </c>
      <c r="D205" s="39">
        <f>'1. AF - Założenia'!E219</f>
        <v>3000000</v>
      </c>
      <c r="E205" s="39">
        <f>'1. AF - Założenia'!F219</f>
        <v>2000000</v>
      </c>
      <c r="F205" s="39">
        <f>'1. AF - Założenia'!G219</f>
        <v>0</v>
      </c>
      <c r="G205" s="39">
        <f>'1. AF - Założenia'!H219</f>
        <v>0</v>
      </c>
      <c r="H205" s="39">
        <f>'1. AF - Założenia'!I219</f>
        <v>0</v>
      </c>
      <c r="I205" s="39">
        <f>'1. AF - Założenia'!J219</f>
        <v>0</v>
      </c>
      <c r="J205" s="39">
        <f>'1. AF - Założenia'!K219</f>
        <v>0</v>
      </c>
      <c r="K205" s="39">
        <f>'1. AF - Założenia'!L219</f>
        <v>0</v>
      </c>
      <c r="L205" s="39">
        <f>'1. AF - Założenia'!M219</f>
        <v>0</v>
      </c>
      <c r="M205" s="39">
        <f>'1. AF - Założenia'!N219</f>
        <v>0</v>
      </c>
      <c r="N205" s="39">
        <f>'1. AF - Założenia'!O219</f>
        <v>0</v>
      </c>
      <c r="O205" s="39">
        <f>'1. AF - Założenia'!P219</f>
        <v>0</v>
      </c>
      <c r="P205" s="39">
        <f>'1. AF - Założenia'!Q219</f>
        <v>0</v>
      </c>
    </row>
    <row r="206" spans="2:16">
      <c r="B206" s="36" t="str">
        <f>'1. AF - Założenia'!B220</f>
        <v>Wydatki ogółem</v>
      </c>
      <c r="C206" s="37">
        <f>'1. AF - Założenia'!D220</f>
        <v>548609798</v>
      </c>
      <c r="D206" s="37">
        <f>'1. AF - Założenia'!E220</f>
        <v>495651783</v>
      </c>
      <c r="E206" s="37">
        <f>'1. AF - Założenia'!F220</f>
        <v>449808305.48000002</v>
      </c>
      <c r="F206" s="37">
        <f>'1. AF - Założenia'!G220</f>
        <v>425560222.50999999</v>
      </c>
      <c r="G206" s="37">
        <f>'1. AF - Założenia'!H220</f>
        <v>427090000</v>
      </c>
      <c r="H206" s="37">
        <f>'1. AF - Założenia'!I220</f>
        <v>425230000</v>
      </c>
      <c r="I206" s="37">
        <f>'1. AF - Założenia'!J220</f>
        <v>424800000</v>
      </c>
      <c r="J206" s="37">
        <f>'1. AF - Założenia'!K220</f>
        <v>424800000</v>
      </c>
      <c r="K206" s="37">
        <f>'1. AF - Założenia'!L220</f>
        <v>424800000</v>
      </c>
      <c r="L206" s="37">
        <f>'1. AF - Założenia'!M220</f>
        <v>424800000</v>
      </c>
      <c r="M206" s="37">
        <f>'1. AF - Założenia'!N220</f>
        <v>425000000</v>
      </c>
      <c r="N206" s="37">
        <f>'1. AF - Założenia'!O220</f>
        <v>424100000</v>
      </c>
      <c r="O206" s="37">
        <f>'1. AF - Założenia'!P220</f>
        <v>424660000</v>
      </c>
      <c r="P206" s="37">
        <f>'1. AF - Założenia'!Q220</f>
        <v>430680000</v>
      </c>
    </row>
    <row r="207" spans="2:16">
      <c r="B207" s="38" t="str">
        <f>'1. AF - Założenia'!B221</f>
        <v>Wydatki bieżące razem</v>
      </c>
      <c r="C207" s="39">
        <f>'1. AF - Założenia'!D221</f>
        <v>425966101</v>
      </c>
      <c r="D207" s="39">
        <f>'1. AF - Założenia'!E221</f>
        <v>428374441</v>
      </c>
      <c r="E207" s="39">
        <f>'1. AF - Założenia'!F221</f>
        <v>429189999.48000002</v>
      </c>
      <c r="F207" s="39">
        <f>'1. AF - Założenia'!G221</f>
        <v>425560222.50999999</v>
      </c>
      <c r="G207" s="39">
        <f>'1. AF - Założenia'!H221</f>
        <v>425500000</v>
      </c>
      <c r="H207" s="39">
        <f>'1. AF - Założenia'!I221</f>
        <v>425000000</v>
      </c>
      <c r="I207" s="39">
        <f>'1. AF - Założenia'!J221</f>
        <v>424800000</v>
      </c>
      <c r="J207" s="39">
        <f>'1. AF - Założenia'!K221</f>
        <v>424800000</v>
      </c>
      <c r="K207" s="39">
        <f>'1. AF - Założenia'!L221</f>
        <v>424800000</v>
      </c>
      <c r="L207" s="39">
        <f>'1. AF - Założenia'!M221</f>
        <v>424800000</v>
      </c>
      <c r="M207" s="39">
        <f>'1. AF - Założenia'!N221</f>
        <v>425000000</v>
      </c>
      <c r="N207" s="39">
        <f>'1. AF - Założenia'!O221</f>
        <v>424100000</v>
      </c>
      <c r="O207" s="39">
        <f>'1. AF - Założenia'!P221</f>
        <v>424660000</v>
      </c>
      <c r="P207" s="39">
        <f>'1. AF - Założenia'!Q221</f>
        <v>425000000</v>
      </c>
    </row>
    <row r="208" spans="2:16" ht="20.399999999999999">
      <c r="B208" s="38" t="str">
        <f>'1. AF - Założenia'!B222</f>
        <v>Wydatki bieżące (bez odsetek i prowizji od: kredytów i pożyczek oraz wyemitowanych papierów wartościowych)</v>
      </c>
      <c r="C208" s="40">
        <f>'1. AF - Założenia'!D222</f>
        <v>413709101</v>
      </c>
      <c r="D208" s="40">
        <f>'1. AF - Założenia'!E222</f>
        <v>416991951</v>
      </c>
      <c r="E208" s="40">
        <f>'1. AF - Założenia'!F222</f>
        <v>418683884.48000002</v>
      </c>
      <c r="F208" s="40">
        <f>'1. AF - Założenia'!G222</f>
        <v>415917051.50999999</v>
      </c>
      <c r="G208" s="40">
        <f>'1. AF - Założenia'!H222</f>
        <v>416771440</v>
      </c>
      <c r="H208" s="40">
        <f>'1. AF - Założenia'!I222</f>
        <v>417155999</v>
      </c>
      <c r="I208" s="40">
        <f>'1. AF - Założenia'!J222</f>
        <v>417603955</v>
      </c>
      <c r="J208" s="40">
        <f>'1. AF - Założenia'!K222</f>
        <v>418568164</v>
      </c>
      <c r="K208" s="40">
        <f>'1. AF - Założenia'!L222</f>
        <v>419599216</v>
      </c>
      <c r="L208" s="40">
        <f>'1. AF - Założenia'!M222</f>
        <v>420615416</v>
      </c>
      <c r="M208" s="40">
        <f>'1. AF - Założenia'!N222</f>
        <v>421817266</v>
      </c>
      <c r="N208" s="40">
        <f>'1. AF - Założenia'!O222</f>
        <v>421906550</v>
      </c>
      <c r="O208" s="40">
        <f>'1. AF - Założenia'!P222</f>
        <v>423516550</v>
      </c>
      <c r="P208" s="40">
        <f>'1. AF - Założenia'!Q222</f>
        <v>424311805</v>
      </c>
    </row>
    <row r="209" spans="2:16" ht="20.399999999999999">
      <c r="B209" s="38" t="str">
        <f>'1. AF - Założenia'!B223</f>
        <v>wydatki bieżące na obsługę długu (w tym z tytułu gwarancji i poręczeń)</v>
      </c>
      <c r="C209" s="39">
        <f>'1. AF - Założenia'!D223</f>
        <v>12257000</v>
      </c>
      <c r="D209" s="39">
        <f>'1. AF - Założenia'!E223</f>
        <v>11382490</v>
      </c>
      <c r="E209" s="39">
        <f>'1. AF - Założenia'!F223</f>
        <v>10506115</v>
      </c>
      <c r="F209" s="39">
        <f>'1. AF - Założenia'!G223</f>
        <v>9643171</v>
      </c>
      <c r="G209" s="39">
        <f>'1. AF - Założenia'!H223</f>
        <v>8728560</v>
      </c>
      <c r="H209" s="39">
        <f>'1. AF - Założenia'!I223</f>
        <v>7844001</v>
      </c>
      <c r="I209" s="39">
        <f>'1. AF - Założenia'!J223</f>
        <v>7196045</v>
      </c>
      <c r="J209" s="39">
        <f>'1. AF - Założenia'!K223</f>
        <v>6231836</v>
      </c>
      <c r="K209" s="39">
        <f>'1. AF - Założenia'!L223</f>
        <v>5200784</v>
      </c>
      <c r="L209" s="39">
        <f>'1. AF - Założenia'!M223</f>
        <v>4184584</v>
      </c>
      <c r="M209" s="39">
        <f>'1. AF - Założenia'!N223</f>
        <v>3182734</v>
      </c>
      <c r="N209" s="39">
        <f>'1. AF - Założenia'!O223</f>
        <v>2193450</v>
      </c>
      <c r="O209" s="39">
        <f>'1. AF - Założenia'!P223</f>
        <v>1143450</v>
      </c>
      <c r="P209" s="39">
        <f>'1. AF - Założenia'!Q223</f>
        <v>688195</v>
      </c>
    </row>
    <row r="210" spans="2:16">
      <c r="B210" s="36" t="str">
        <f>'1. AF - Założenia'!B224</f>
        <v xml:space="preserve">Wydatki majątkowe </v>
      </c>
      <c r="C210" s="37">
        <f>'1. AF - Założenia'!D224</f>
        <v>122643697</v>
      </c>
      <c r="D210" s="37">
        <f>'1. AF - Założenia'!E224</f>
        <v>67277342</v>
      </c>
      <c r="E210" s="37">
        <f>'1. AF - Założenia'!F224</f>
        <v>20618306</v>
      </c>
      <c r="F210" s="37">
        <f>'1. AF - Założenia'!G224</f>
        <v>0</v>
      </c>
      <c r="G210" s="37">
        <f>'1. AF - Założenia'!H224</f>
        <v>1590000</v>
      </c>
      <c r="H210" s="37">
        <f>'1. AF - Założenia'!I224</f>
        <v>230000</v>
      </c>
      <c r="I210" s="37">
        <f>'1. AF - Założenia'!J224</f>
        <v>0</v>
      </c>
      <c r="J210" s="37">
        <f>'1. AF - Założenia'!K224</f>
        <v>0</v>
      </c>
      <c r="K210" s="37">
        <f>'1. AF - Założenia'!L224</f>
        <v>0</v>
      </c>
      <c r="L210" s="37">
        <f>'1. AF - Założenia'!M224</f>
        <v>0</v>
      </c>
      <c r="M210" s="37">
        <f>'1. AF - Założenia'!N224</f>
        <v>0</v>
      </c>
      <c r="N210" s="37">
        <f>'1. AF - Założenia'!O224</f>
        <v>0</v>
      </c>
      <c r="O210" s="37">
        <f>'1. AF - Założenia'!P224</f>
        <v>0</v>
      </c>
      <c r="P210" s="37">
        <f>'1. AF - Założenia'!Q224</f>
        <v>5680000</v>
      </c>
    </row>
    <row r="211" spans="2:16">
      <c r="B211" s="36" t="str">
        <f>'1. AF - Założenia'!B225</f>
        <v xml:space="preserve">Wynik budżetu </v>
      </c>
      <c r="C211" s="37">
        <f>'1. AF - Założenia'!D225</f>
        <v>2117579</v>
      </c>
      <c r="D211" s="37">
        <f>'1. AF - Założenia'!E225</f>
        <v>13411324</v>
      </c>
      <c r="E211" s="37">
        <f>'1. AF - Założenia'!F225</f>
        <v>13164688.519999981</v>
      </c>
      <c r="F211" s="37">
        <f>'1. AF - Założenia'!G225</f>
        <v>14439777.49000001</v>
      </c>
      <c r="G211" s="37">
        <f>'1. AF - Założenia'!H225</f>
        <v>12910000</v>
      </c>
      <c r="H211" s="37">
        <f>'1. AF - Założenia'!I225</f>
        <v>14770000</v>
      </c>
      <c r="I211" s="37">
        <f>'1. AF - Założenia'!J225</f>
        <v>15200000</v>
      </c>
      <c r="J211" s="37">
        <f>'1. AF - Założenia'!K225</f>
        <v>15200000</v>
      </c>
      <c r="K211" s="37">
        <f>'1. AF - Założenia'!L225</f>
        <v>15200000</v>
      </c>
      <c r="L211" s="37">
        <f>'1. AF - Założenia'!M225</f>
        <v>15200000</v>
      </c>
      <c r="M211" s="37">
        <f>'1. AF - Założenia'!N225</f>
        <v>15000000</v>
      </c>
      <c r="N211" s="37">
        <f>'1. AF - Założenia'!O225</f>
        <v>15900000</v>
      </c>
      <c r="O211" s="37">
        <f>'1. AF - Założenia'!P225</f>
        <v>15340000</v>
      </c>
      <c r="P211" s="37">
        <f>'1. AF - Założenia'!Q225</f>
        <v>9320000</v>
      </c>
    </row>
    <row r="212" spans="2:16" ht="30.6">
      <c r="B212" s="36" t="str">
        <f>'1. AF - Założenia'!B226</f>
        <v xml:space="preserve">Przychody kredyt, pożyczki, emisja papierów wartościowych m.in. na pokrycie deficytu, inne środki,  Wolne środki, o których mowa w art. 217 ust.2 pkt 6 ustawy </v>
      </c>
      <c r="C212" s="37">
        <f>'1. AF - Założenia'!D226</f>
        <v>11000000</v>
      </c>
      <c r="D212" s="37">
        <f>'1. AF - Założenia'!E226</f>
        <v>0</v>
      </c>
      <c r="E212" s="37">
        <f>'1. AF - Założenia'!F226</f>
        <v>0</v>
      </c>
      <c r="F212" s="37">
        <f>'1. AF - Założenia'!G226</f>
        <v>0</v>
      </c>
      <c r="G212" s="37">
        <f>'1. AF - Założenia'!H226</f>
        <v>0</v>
      </c>
      <c r="H212" s="37">
        <f>'1. AF - Założenia'!I226</f>
        <v>0</v>
      </c>
      <c r="I212" s="37">
        <f>'1. AF - Założenia'!J226</f>
        <v>0</v>
      </c>
      <c r="J212" s="37">
        <f>'1. AF - Założenia'!K226</f>
        <v>0</v>
      </c>
      <c r="K212" s="37">
        <f>'1. AF - Założenia'!L226</f>
        <v>0</v>
      </c>
      <c r="L212" s="37">
        <f>'1. AF - Założenia'!M226</f>
        <v>0</v>
      </c>
      <c r="M212" s="37">
        <f>'1. AF - Założenia'!N226</f>
        <v>0</v>
      </c>
      <c r="N212" s="37">
        <f>'1. AF - Założenia'!O226</f>
        <v>0</v>
      </c>
      <c r="O212" s="37">
        <f>'1. AF - Założenia'!P226</f>
        <v>0</v>
      </c>
      <c r="P212" s="37">
        <f>'1. AF - Założenia'!Q226</f>
        <v>0</v>
      </c>
    </row>
    <row r="213" spans="2:16" ht="30.6">
      <c r="B213" s="36" t="str">
        <f>'1. AF - Założenia'!B227</f>
        <v xml:space="preserve">Wynik budżetu po uwzględnieniu przychodów m.in. kredyty, pożyczki, Wolne środki, o których mowa w art. 217 ust.2 pkt 6 ustawy </v>
      </c>
      <c r="C213" s="37">
        <f>'1. AF - Założenia'!D227</f>
        <v>0</v>
      </c>
      <c r="D213" s="37">
        <f>'1. AF - Założenia'!E227</f>
        <v>0</v>
      </c>
      <c r="E213" s="37">
        <f>'1. AF - Założenia'!F227</f>
        <v>-1.862645149230957E-8</v>
      </c>
      <c r="F213" s="37">
        <f>'1. AF - Założenia'!G227</f>
        <v>0</v>
      </c>
      <c r="G213" s="37">
        <f>'1. AF - Założenia'!H227</f>
        <v>0</v>
      </c>
      <c r="H213" s="37">
        <f>'1. AF - Założenia'!I227</f>
        <v>0</v>
      </c>
      <c r="I213" s="37">
        <f>'1. AF - Założenia'!J227</f>
        <v>0</v>
      </c>
      <c r="J213" s="37">
        <f>'1. AF - Założenia'!K227</f>
        <v>0</v>
      </c>
      <c r="K213" s="37">
        <f>'1. AF - Założenia'!L227</f>
        <v>0</v>
      </c>
      <c r="L213" s="37">
        <f>'1. AF - Założenia'!M227</f>
        <v>0</v>
      </c>
      <c r="M213" s="37">
        <f>'1. AF - Założenia'!N227</f>
        <v>0</v>
      </c>
      <c r="N213" s="37">
        <f>'1. AF - Założenia'!O227</f>
        <v>0</v>
      </c>
      <c r="O213" s="37">
        <f>'1. AF - Założenia'!P227</f>
        <v>0</v>
      </c>
      <c r="P213" s="37">
        <f>'1. AF - Założenia'!Q227</f>
        <v>0</v>
      </c>
    </row>
    <row r="214" spans="2:16">
      <c r="B214" s="36" t="str">
        <f>'1. AF - Założenia'!B228</f>
        <v>Dochody bieżące - wydatki bieżące</v>
      </c>
      <c r="C214" s="37">
        <f>'1. AF - Założenia'!D228</f>
        <v>25920812</v>
      </c>
      <c r="D214" s="37">
        <f>'1. AF - Założenia'!E228</f>
        <v>18432075</v>
      </c>
      <c r="E214" s="37">
        <f>'1. AF - Założenia'!F228</f>
        <v>17057512.519999981</v>
      </c>
      <c r="F214" s="37">
        <f>'1. AF - Założenia'!G228</f>
        <v>14439777.49000001</v>
      </c>
      <c r="G214" s="37">
        <f>'1. AF - Założenia'!H228</f>
        <v>14500000</v>
      </c>
      <c r="H214" s="37">
        <f>'1. AF - Założenia'!I228</f>
        <v>15000000</v>
      </c>
      <c r="I214" s="37">
        <f>'1. AF - Założenia'!J228</f>
        <v>15200000</v>
      </c>
      <c r="J214" s="37">
        <f>'1. AF - Założenia'!K228</f>
        <v>15200000</v>
      </c>
      <c r="K214" s="37">
        <f>'1. AF - Założenia'!L228</f>
        <v>15200000</v>
      </c>
      <c r="L214" s="37">
        <f>'1. AF - Założenia'!M228</f>
        <v>15200000</v>
      </c>
      <c r="M214" s="37">
        <f>'1. AF - Założenia'!N228</f>
        <v>15000000</v>
      </c>
      <c r="N214" s="37">
        <f>'1. AF - Założenia'!O228</f>
        <v>15900000</v>
      </c>
      <c r="O214" s="37">
        <f>'1. AF - Założenia'!P228</f>
        <v>15340000</v>
      </c>
      <c r="P214" s="37">
        <f>'1. AF - Założenia'!Q228</f>
        <v>15000000</v>
      </c>
    </row>
    <row r="215" spans="2:16">
      <c r="B215" s="38" t="str">
        <f>'1. AF - Założenia'!B229</f>
        <v>Kwota długu na koniec roku</v>
      </c>
      <c r="C215" s="39">
        <f>'1. AF - Założenia'!D229</f>
        <v>194655790.00999999</v>
      </c>
      <c r="D215" s="39">
        <f>'1. AF - Założenia'!E229</f>
        <v>181244466.00999999</v>
      </c>
      <c r="E215" s="39">
        <f>'1. AF - Założenia'!F229</f>
        <v>168079777.49000001</v>
      </c>
      <c r="F215" s="39">
        <f>'1. AF - Założenia'!G229</f>
        <v>153640000</v>
      </c>
      <c r="G215" s="39">
        <f>'1. AF - Założenia'!H229</f>
        <v>140730000</v>
      </c>
      <c r="H215" s="39">
        <f>'1. AF - Założenia'!I229</f>
        <v>125960000</v>
      </c>
      <c r="I215" s="39">
        <f>'1. AF - Założenia'!J229</f>
        <v>110760000</v>
      </c>
      <c r="J215" s="39">
        <f>'1. AF - Założenia'!K229</f>
        <v>95560000</v>
      </c>
      <c r="K215" s="39">
        <f>'1. AF - Założenia'!L229</f>
        <v>80360000</v>
      </c>
      <c r="L215" s="39">
        <f>'1. AF - Założenia'!M229</f>
        <v>65160000</v>
      </c>
      <c r="M215" s="39">
        <f>'1. AF - Założenia'!N229</f>
        <v>50160000</v>
      </c>
      <c r="N215" s="39">
        <f>'1. AF - Założenia'!O229</f>
        <v>34260000</v>
      </c>
      <c r="O215" s="39">
        <f>'1. AF - Założenia'!P229</f>
        <v>18920000</v>
      </c>
      <c r="P215" s="39">
        <f>'1. AF - Założenia'!Q229</f>
        <v>9600000</v>
      </c>
    </row>
    <row r="216" spans="2:16">
      <c r="B216" s="38" t="str">
        <f>'1. AF - Założenia'!B230</f>
        <v>Spłata i obsługa długu, w tym:</v>
      </c>
      <c r="C216" s="39">
        <f>'1. AF - Założenia'!D230</f>
        <v>25374579</v>
      </c>
      <c r="D216" s="39">
        <f>'1. AF - Założenia'!E230</f>
        <v>24793814</v>
      </c>
      <c r="E216" s="39">
        <f>'1. AF - Założenia'!F230</f>
        <v>23670803.52</v>
      </c>
      <c r="F216" s="39">
        <f>'1. AF - Założenia'!G230</f>
        <v>24082948.490000002</v>
      </c>
      <c r="G216" s="39">
        <f>'1. AF - Założenia'!H230</f>
        <v>21638560</v>
      </c>
      <c r="H216" s="39">
        <f>'1. AF - Założenia'!I230</f>
        <v>22614001</v>
      </c>
      <c r="I216" s="39">
        <f>'1. AF - Założenia'!J230</f>
        <v>22396045</v>
      </c>
      <c r="J216" s="39">
        <f>'1. AF - Założenia'!K230</f>
        <v>21431836</v>
      </c>
      <c r="K216" s="39">
        <f>'1. AF - Założenia'!L230</f>
        <v>20400784</v>
      </c>
      <c r="L216" s="39">
        <f>'1. AF - Założenia'!M230</f>
        <v>19384584</v>
      </c>
      <c r="M216" s="39">
        <f>'1. AF - Założenia'!N230</f>
        <v>18182734</v>
      </c>
      <c r="N216" s="39">
        <f>'1. AF - Założenia'!O230</f>
        <v>18093450</v>
      </c>
      <c r="O216" s="39">
        <f>'1. AF - Założenia'!P230</f>
        <v>16483450</v>
      </c>
      <c r="P216" s="39">
        <f>'1. AF - Założenia'!Q230</f>
        <v>10008195</v>
      </c>
    </row>
    <row r="217" spans="2:16" ht="20.399999999999999">
      <c r="B217" s="41" t="str">
        <f>'1. AF - Założenia'!B231</f>
        <v>Spłaty rat kapitałowych kredytów i pożyczek oraz wykup papierów wartościowych</v>
      </c>
      <c r="C217" s="42">
        <f>'1. AF - Założenia'!D231</f>
        <v>13117579</v>
      </c>
      <c r="D217" s="42">
        <f>'1. AF - Założenia'!E231</f>
        <v>13411324</v>
      </c>
      <c r="E217" s="42">
        <f>'1. AF - Założenia'!F231</f>
        <v>13164688.52</v>
      </c>
      <c r="F217" s="42">
        <f>'1. AF - Założenia'!G231</f>
        <v>14439777.49</v>
      </c>
      <c r="G217" s="42">
        <f>'1. AF - Założenia'!H231</f>
        <v>12910000</v>
      </c>
      <c r="H217" s="42">
        <f>'1. AF - Założenia'!I231</f>
        <v>14770000</v>
      </c>
      <c r="I217" s="42">
        <f>'1. AF - Założenia'!J231</f>
        <v>15200000</v>
      </c>
      <c r="J217" s="42">
        <f>'1. AF - Założenia'!K231</f>
        <v>15200000</v>
      </c>
      <c r="K217" s="42">
        <f>'1. AF - Założenia'!L231</f>
        <v>15200000</v>
      </c>
      <c r="L217" s="42">
        <f>'1. AF - Założenia'!M231</f>
        <v>15200000</v>
      </c>
      <c r="M217" s="42">
        <f>'1. AF - Założenia'!N231</f>
        <v>15000000</v>
      </c>
      <c r="N217" s="42">
        <f>'1. AF - Założenia'!O231</f>
        <v>15900000</v>
      </c>
      <c r="O217" s="42">
        <f>'1. AF - Założenia'!P231</f>
        <v>15340000</v>
      </c>
      <c r="P217" s="42">
        <f>'1. AF - Założenia'!Q231</f>
        <v>9320000</v>
      </c>
    </row>
    <row r="218" spans="2:16" ht="20.399999999999999">
      <c r="B218" s="36" t="str">
        <f>'1. AF - Założenia'!B232</f>
        <v>Wskaźniki długu oraz spłaty długu do dochodów wynikające z poprzedniej ustawy o finansach publicznych</v>
      </c>
      <c r="C218" s="43"/>
      <c r="D218" s="43"/>
      <c r="E218" s="43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43"/>
    </row>
    <row r="219" spans="2:16">
      <c r="B219" s="38" t="str">
        <f>'1. AF - Założenia'!B233</f>
        <v>Kwota długu na koniec roku do dochodów ogółem</v>
      </c>
      <c r="C219" s="44">
        <f>'1. AF - Założenia'!D233</f>
        <v>0.35345217641141524</v>
      </c>
      <c r="D219" s="44">
        <f>'1. AF - Założenia'!E233</f>
        <v>0.3560353589127801</v>
      </c>
      <c r="E219" s="44">
        <f>'1. AF - Założenia'!F233</f>
        <v>0.36304445327970902</v>
      </c>
      <c r="F219" s="44">
        <f>'1. AF - Założenia'!G233</f>
        <v>0.3491818181818182</v>
      </c>
      <c r="G219" s="44">
        <f>'1. AF - Założenia'!H233</f>
        <v>0.31984090909090906</v>
      </c>
      <c r="H219" s="44">
        <f>'1. AF - Założenia'!I233</f>
        <v>0.28627272727272729</v>
      </c>
      <c r="I219" s="44">
        <f>'1. AF - Założenia'!J233</f>
        <v>0.25172727272727274</v>
      </c>
      <c r="J219" s="44">
        <f>'1. AF - Założenia'!K233</f>
        <v>0.21718181818181817</v>
      </c>
      <c r="K219" s="44">
        <f>'1. AF - Założenia'!L233</f>
        <v>0.18263636363636362</v>
      </c>
      <c r="L219" s="44">
        <f>'1. AF - Założenia'!M233</f>
        <v>0.14809090909090908</v>
      </c>
      <c r="M219" s="44">
        <f>'1. AF - Założenia'!N233</f>
        <v>0.114</v>
      </c>
      <c r="N219" s="44">
        <f>'1. AF - Założenia'!O233</f>
        <v>7.7863636363636357E-2</v>
      </c>
      <c r="O219" s="44">
        <f>'1. AF - Założenia'!P233</f>
        <v>4.2999999999999997E-2</v>
      </c>
      <c r="P219" s="44">
        <f>'1. AF - Założenia'!Q233</f>
        <v>2.181818181818182E-2</v>
      </c>
    </row>
    <row r="220" spans="2:16">
      <c r="B220" s="38" t="str">
        <f>'1. AF - Założenia'!B234</f>
        <v>Kwota spłaty i obsługi długu do dochodów ogółem</v>
      </c>
      <c r="C220" s="44">
        <f>'1. AF - Założenia'!D234</f>
        <v>4.6074664270775847E-2</v>
      </c>
      <c r="D220" s="44">
        <f>'1. AF - Założenia'!E234</f>
        <v>4.8704794472564282E-2</v>
      </c>
      <c r="E220" s="44">
        <f>'1. AF - Założenia'!F234</f>
        <v>5.1127827814509627E-2</v>
      </c>
      <c r="F220" s="44">
        <f>'1. AF - Założenia'!G234</f>
        <v>5.4733973840909098E-2</v>
      </c>
      <c r="G220" s="44">
        <f>'1. AF - Założenia'!H234</f>
        <v>4.9178545454545454E-2</v>
      </c>
      <c r="H220" s="44">
        <f>'1. AF - Założenia'!I234</f>
        <v>5.139545681818182E-2</v>
      </c>
      <c r="I220" s="44">
        <f>'1. AF - Założenia'!J234</f>
        <v>5.0900102272727274E-2</v>
      </c>
      <c r="J220" s="44">
        <f>'1. AF - Założenia'!K234</f>
        <v>4.8708718181818184E-2</v>
      </c>
      <c r="K220" s="44">
        <f>'1. AF - Założenia'!L234</f>
        <v>4.6365418181818184E-2</v>
      </c>
      <c r="L220" s="44">
        <f>'1. AF - Założenia'!M234</f>
        <v>4.4055872727272724E-2</v>
      </c>
      <c r="M220" s="44">
        <f>'1. AF - Założenia'!N234</f>
        <v>4.1324395454545457E-2</v>
      </c>
      <c r="N220" s="44">
        <f>'1. AF - Założenia'!O234</f>
        <v>4.1121477272727275E-2</v>
      </c>
      <c r="O220" s="44">
        <f>'1. AF - Założenia'!P234</f>
        <v>3.7462386363636364E-2</v>
      </c>
      <c r="P220" s="44">
        <f>'1. AF - Założenia'!Q234</f>
        <v>2.2745897727272726E-2</v>
      </c>
    </row>
    <row r="221" spans="2:16" s="70" customFormat="1">
      <c r="B221" s="68" t="str">
        <f>'1. AF - Założenia'!B235</f>
        <v>Wskaźnik spłaty z art.. 243 ustawy o finansach publicznych</v>
      </c>
      <c r="C221" s="45"/>
      <c r="D221" s="45"/>
      <c r="E221" s="45"/>
      <c r="F221" s="45"/>
      <c r="G221" s="45"/>
      <c r="H221" s="45"/>
      <c r="I221" s="45"/>
      <c r="J221" s="45"/>
      <c r="K221" s="45"/>
      <c r="L221" s="45"/>
      <c r="M221" s="45"/>
      <c r="N221" s="45"/>
      <c r="O221" s="45"/>
      <c r="P221" s="45"/>
    </row>
    <row r="222" spans="2:16">
      <c r="B222" s="38" t="str">
        <f>'1. AF - Założenia'!B236</f>
        <v>Maksymalny dopuszczalny wskaźnik spłaty z art. 243 ufp</v>
      </c>
      <c r="C222" s="44">
        <f>'1. AF - Założenia'!D236</f>
        <v>9.6600000000000005E-2</v>
      </c>
      <c r="D222" s="44">
        <f>'1. AF - Założenia'!E236</f>
        <v>7.8E-2</v>
      </c>
      <c r="E222" s="44">
        <f>'1. AF - Założenia'!F236</f>
        <v>7.7600000000000002E-2</v>
      </c>
      <c r="F222" s="44">
        <f>'1. AF - Założenia'!G236</f>
        <v>7.7100000000000002E-2</v>
      </c>
      <c r="G222" s="44">
        <f>'1. AF - Założenia'!H236</f>
        <v>6.9800000000000001E-2</v>
      </c>
      <c r="H222" s="44">
        <f>'1. AF - Założenia'!I236</f>
        <v>6.8500000000000005E-2</v>
      </c>
      <c r="I222" s="44">
        <f>'1. AF - Założenia'!J236</f>
        <v>6.7900000000000002E-2</v>
      </c>
      <c r="J222" s="44">
        <f>'1. AF - Założenia'!K236</f>
        <v>7.0499999999999993E-2</v>
      </c>
      <c r="K222" s="44">
        <f>'1. AF - Założenia'!L236</f>
        <v>6.4600000000000005E-2</v>
      </c>
      <c r="L222" s="44">
        <f>'1. AF - Założenia'!M236</f>
        <v>6.1100000000000002E-2</v>
      </c>
      <c r="M222" s="44">
        <f>'1. AF - Założenia'!N236</f>
        <v>5.8000000000000003E-2</v>
      </c>
      <c r="N222" s="44">
        <f>'1. AF - Założenia'!O236</f>
        <v>5.5800000000000002E-2</v>
      </c>
      <c r="O222" s="44">
        <f>'1. AF - Założenia'!P236</f>
        <v>5.3900000000000003E-2</v>
      </c>
      <c r="P222" s="44">
        <f>'1. AF - Założenia'!Q236</f>
        <v>5.16E-2</v>
      </c>
    </row>
    <row r="223" spans="2:16" ht="20.399999999999999">
      <c r="B223" s="38" t="str">
        <f>'1. AF - Założenia'!B237</f>
        <v xml:space="preserve">Relacja planowanej łącznej kwoty spłaty zobowiązań do dochodów  </v>
      </c>
      <c r="C223" s="44">
        <f>'1. AF - Założenia'!D237</f>
        <v>6.4199999999999993E-2</v>
      </c>
      <c r="D223" s="44">
        <f>'1. AF - Założenia'!E237</f>
        <v>6.7900000000000002E-2</v>
      </c>
      <c r="E223" s="44">
        <f>'1. AF - Założenia'!F237</f>
        <v>6.5100000000000005E-2</v>
      </c>
      <c r="F223" s="44">
        <f>'1. AF - Założenia'!G237</f>
        <v>6.7400000000000002E-2</v>
      </c>
      <c r="G223" s="44">
        <f>'1. AF - Założenia'!H237</f>
        <v>6.1100000000000002E-2</v>
      </c>
      <c r="H223" s="44">
        <f>'1. AF - Założenia'!I237</f>
        <v>6.3700000000000007E-2</v>
      </c>
      <c r="I223" s="44">
        <f>'1. AF - Założenia'!J237</f>
        <v>6.3200000000000006E-2</v>
      </c>
      <c r="J223" s="44">
        <f>'1. AF - Założenia'!K237</f>
        <v>6.08E-2</v>
      </c>
      <c r="K223" s="44">
        <f>'1. AF - Założenia'!L237</f>
        <v>5.8200000000000002E-2</v>
      </c>
      <c r="L223" s="44">
        <f>'1. AF - Założenia'!M237</f>
        <v>5.5599999999999997E-2</v>
      </c>
      <c r="M223" s="44">
        <f>'1. AF - Założenia'!N237</f>
        <v>4.82E-2</v>
      </c>
      <c r="N223" s="44">
        <f>'1. AF - Założenia'!O237</f>
        <v>4.8000000000000001E-2</v>
      </c>
      <c r="O223" s="44">
        <f>'1. AF - Założenia'!P237</f>
        <v>4.3799999999999999E-2</v>
      </c>
      <c r="P223" s="44">
        <f>'1. AF - Założenia'!Q237</f>
        <v>2.6599999999999999E-2</v>
      </c>
    </row>
    <row r="224" spans="2:16" ht="20.399999999999999">
      <c r="B224" s="38" t="str">
        <f>'1. AF - Założenia'!B238</f>
        <v xml:space="preserve">Spełnienie wskaźnika spłaty z art.. 243 ufp po uwzględnieniu art.. 244 upf </v>
      </c>
      <c r="C224" s="46" t="str">
        <f>'1. AF - Założenia'!D238</f>
        <v>Tak</v>
      </c>
      <c r="D224" s="46" t="str">
        <f>'1. AF - Założenia'!E238</f>
        <v>Tak</v>
      </c>
      <c r="E224" s="46" t="str">
        <f>'1. AF - Założenia'!F238</f>
        <v>Tak</v>
      </c>
      <c r="F224" s="46" t="str">
        <f>'1. AF - Założenia'!G238</f>
        <v>Tak</v>
      </c>
      <c r="G224" s="46" t="str">
        <f>'1. AF - Założenia'!H238</f>
        <v>Tak</v>
      </c>
      <c r="H224" s="46" t="str">
        <f>'1. AF - Założenia'!I238</f>
        <v>Tak</v>
      </c>
      <c r="I224" s="46" t="str">
        <f>'1. AF - Założenia'!J238</f>
        <v>Tak</v>
      </c>
      <c r="J224" s="46" t="str">
        <f>'1. AF - Założenia'!K238</f>
        <v>Tak</v>
      </c>
      <c r="K224" s="46" t="str">
        <f>'1. AF - Założenia'!L238</f>
        <v>Tak</v>
      </c>
      <c r="L224" s="46" t="str">
        <f>'1. AF - Założenia'!M238</f>
        <v>Tak</v>
      </c>
      <c r="M224" s="46" t="str">
        <f>'1. AF - Założenia'!N238</f>
        <v>Tak</v>
      </c>
      <c r="N224" s="46" t="str">
        <f>'1. AF - Założenia'!O238</f>
        <v>Tak</v>
      </c>
      <c r="O224" s="46" t="str">
        <f>'1. AF - Założenia'!P238</f>
        <v>Tak</v>
      </c>
      <c r="P224" s="46" t="str">
        <f>'1. AF - Założenia'!Q238</f>
        <v>Tak</v>
      </c>
    </row>
    <row r="226" spans="2:16">
      <c r="B226" s="4" t="s">
        <v>184</v>
      </c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</row>
    <row r="227" spans="2:16">
      <c r="D227" s="9"/>
      <c r="E227" s="9"/>
      <c r="F227" s="9"/>
    </row>
    <row r="228" spans="2:16">
      <c r="B228" s="47" t="s">
        <v>137</v>
      </c>
      <c r="C228" s="6">
        <f>C201</f>
        <v>2025</v>
      </c>
      <c r="D228" s="6">
        <f t="shared" ref="D228:L228" si="179">D201</f>
        <v>2026</v>
      </c>
      <c r="E228" s="6">
        <f t="shared" si="179"/>
        <v>2027</v>
      </c>
      <c r="F228" s="6">
        <f t="shared" si="179"/>
        <v>2028</v>
      </c>
      <c r="G228" s="6">
        <f t="shared" si="179"/>
        <v>2029</v>
      </c>
      <c r="H228" s="6">
        <f t="shared" si="179"/>
        <v>2030</v>
      </c>
      <c r="I228" s="6">
        <f t="shared" si="179"/>
        <v>2031</v>
      </c>
      <c r="J228" s="6">
        <f t="shared" si="179"/>
        <v>2032</v>
      </c>
      <c r="K228" s="6">
        <f t="shared" si="179"/>
        <v>2033</v>
      </c>
      <c r="L228" s="6">
        <f t="shared" si="179"/>
        <v>2034</v>
      </c>
      <c r="M228" s="6">
        <f t="shared" ref="M228:P228" si="180">M201</f>
        <v>2035</v>
      </c>
      <c r="N228" s="6">
        <f t="shared" si="180"/>
        <v>2036</v>
      </c>
      <c r="O228" s="6">
        <f t="shared" si="180"/>
        <v>2037</v>
      </c>
      <c r="P228" s="6">
        <f t="shared" si="180"/>
        <v>2038</v>
      </c>
    </row>
    <row r="229" spans="2:16">
      <c r="B229" s="18" t="s">
        <v>57</v>
      </c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</row>
    <row r="230" spans="2:16">
      <c r="B230" s="7" t="s">
        <v>58</v>
      </c>
      <c r="C230" s="8">
        <f>C203-C207</f>
        <v>25920812</v>
      </c>
      <c r="D230" s="8">
        <f t="shared" ref="D230:L230" si="181">D203-D207</f>
        <v>18432075</v>
      </c>
      <c r="E230" s="8">
        <f t="shared" si="181"/>
        <v>17057512.519999981</v>
      </c>
      <c r="F230" s="8">
        <f t="shared" si="181"/>
        <v>14439777.49000001</v>
      </c>
      <c r="G230" s="8">
        <f t="shared" si="181"/>
        <v>14500000</v>
      </c>
      <c r="H230" s="8">
        <f t="shared" si="181"/>
        <v>15000000</v>
      </c>
      <c r="I230" s="8">
        <f t="shared" si="181"/>
        <v>15200000</v>
      </c>
      <c r="J230" s="8">
        <f t="shared" si="181"/>
        <v>15200000</v>
      </c>
      <c r="K230" s="8">
        <f t="shared" si="181"/>
        <v>15200000</v>
      </c>
      <c r="L230" s="8">
        <f t="shared" si="181"/>
        <v>15200000</v>
      </c>
      <c r="M230" s="8">
        <f t="shared" ref="M230:P230" si="182">M203-M207</f>
        <v>15000000</v>
      </c>
      <c r="N230" s="8">
        <f t="shared" si="182"/>
        <v>15900000</v>
      </c>
      <c r="O230" s="8">
        <f t="shared" si="182"/>
        <v>15340000</v>
      </c>
      <c r="P230" s="8">
        <f t="shared" si="182"/>
        <v>15000000</v>
      </c>
    </row>
    <row r="231" spans="2:16">
      <c r="B231" s="7" t="s">
        <v>59</v>
      </c>
      <c r="C231" s="8">
        <f>C232+C233+C234+C235+C236</f>
        <v>12257000</v>
      </c>
      <c r="D231" s="8">
        <f t="shared" ref="D231:L231" si="183">D232+D233+D234+D235+D236</f>
        <v>11382490</v>
      </c>
      <c r="E231" s="8">
        <f t="shared" si="183"/>
        <v>10506115</v>
      </c>
      <c r="F231" s="8">
        <f t="shared" si="183"/>
        <v>9643171</v>
      </c>
      <c r="G231" s="8">
        <f t="shared" si="183"/>
        <v>8728560</v>
      </c>
      <c r="H231" s="8">
        <f t="shared" si="183"/>
        <v>7844001</v>
      </c>
      <c r="I231" s="8">
        <f t="shared" si="183"/>
        <v>7196045</v>
      </c>
      <c r="J231" s="8">
        <f t="shared" si="183"/>
        <v>6231836</v>
      </c>
      <c r="K231" s="8">
        <f t="shared" si="183"/>
        <v>5200784</v>
      </c>
      <c r="L231" s="8">
        <f t="shared" si="183"/>
        <v>4184584</v>
      </c>
      <c r="M231" s="8">
        <f t="shared" ref="M231:P231" si="184">M232+M233+M234+M235+M236</f>
        <v>3182734</v>
      </c>
      <c r="N231" s="8">
        <f t="shared" si="184"/>
        <v>2193450</v>
      </c>
      <c r="O231" s="8">
        <f t="shared" si="184"/>
        <v>1143450</v>
      </c>
      <c r="P231" s="8">
        <f t="shared" si="184"/>
        <v>688195</v>
      </c>
    </row>
    <row r="232" spans="2:16">
      <c r="B232" s="15" t="s">
        <v>60</v>
      </c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</row>
    <row r="233" spans="2:16">
      <c r="B233" s="15" t="s">
        <v>61</v>
      </c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</row>
    <row r="234" spans="2:16">
      <c r="B234" s="15" t="s">
        <v>62</v>
      </c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</row>
    <row r="235" spans="2:16" ht="20.399999999999999">
      <c r="B235" s="15" t="s">
        <v>63</v>
      </c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</row>
    <row r="236" spans="2:16">
      <c r="B236" s="15" t="s">
        <v>64</v>
      </c>
      <c r="C236" s="16">
        <f>C259</f>
        <v>12257000</v>
      </c>
      <c r="D236" s="16">
        <f t="shared" ref="D236:L236" si="185">D259</f>
        <v>11382490</v>
      </c>
      <c r="E236" s="16">
        <f t="shared" si="185"/>
        <v>10506115</v>
      </c>
      <c r="F236" s="16">
        <f t="shared" si="185"/>
        <v>9643171</v>
      </c>
      <c r="G236" s="16">
        <f t="shared" si="185"/>
        <v>8728560</v>
      </c>
      <c r="H236" s="16">
        <f t="shared" si="185"/>
        <v>7844001</v>
      </c>
      <c r="I236" s="16">
        <f t="shared" si="185"/>
        <v>7196045</v>
      </c>
      <c r="J236" s="16">
        <f t="shared" si="185"/>
        <v>6231836</v>
      </c>
      <c r="K236" s="16">
        <f t="shared" si="185"/>
        <v>5200784</v>
      </c>
      <c r="L236" s="16">
        <f t="shared" si="185"/>
        <v>4184584</v>
      </c>
      <c r="M236" s="16">
        <f t="shared" ref="M236:P236" si="186">M259</f>
        <v>3182734</v>
      </c>
      <c r="N236" s="16">
        <f t="shared" si="186"/>
        <v>2193450</v>
      </c>
      <c r="O236" s="16">
        <f t="shared" si="186"/>
        <v>1143450</v>
      </c>
      <c r="P236" s="16">
        <f t="shared" si="186"/>
        <v>688195</v>
      </c>
    </row>
    <row r="237" spans="2:16">
      <c r="B237" s="7" t="s">
        <v>65</v>
      </c>
      <c r="C237" s="8">
        <f>C230+C231</f>
        <v>38177812</v>
      </c>
      <c r="D237" s="8">
        <f t="shared" ref="D237:L237" si="187">D230+D231</f>
        <v>29814565</v>
      </c>
      <c r="E237" s="8">
        <f t="shared" si="187"/>
        <v>27563627.519999981</v>
      </c>
      <c r="F237" s="8">
        <f t="shared" si="187"/>
        <v>24082948.49000001</v>
      </c>
      <c r="G237" s="8">
        <f t="shared" si="187"/>
        <v>23228560</v>
      </c>
      <c r="H237" s="8">
        <f t="shared" si="187"/>
        <v>22844001</v>
      </c>
      <c r="I237" s="8">
        <f t="shared" si="187"/>
        <v>22396045</v>
      </c>
      <c r="J237" s="8">
        <f t="shared" si="187"/>
        <v>21431836</v>
      </c>
      <c r="K237" s="8">
        <f t="shared" si="187"/>
        <v>20400784</v>
      </c>
      <c r="L237" s="8">
        <f t="shared" si="187"/>
        <v>19384584</v>
      </c>
      <c r="M237" s="8">
        <f t="shared" ref="M237:P237" si="188">M230+M231</f>
        <v>18182734</v>
      </c>
      <c r="N237" s="8">
        <f t="shared" si="188"/>
        <v>18093450</v>
      </c>
      <c r="O237" s="8">
        <f t="shared" si="188"/>
        <v>16483450</v>
      </c>
      <c r="P237" s="8">
        <f t="shared" si="188"/>
        <v>15688195</v>
      </c>
    </row>
    <row r="238" spans="2:16">
      <c r="B238" s="20" t="s">
        <v>66</v>
      </c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</row>
    <row r="239" spans="2:16">
      <c r="B239" s="7" t="s">
        <v>67</v>
      </c>
      <c r="C239" s="8">
        <f>C240+C241+C242</f>
        <v>3000000</v>
      </c>
      <c r="D239" s="8">
        <f t="shared" ref="D239:L239" si="189">D240+D241+D242</f>
        <v>3000000</v>
      </c>
      <c r="E239" s="8">
        <f t="shared" si="189"/>
        <v>2000000</v>
      </c>
      <c r="F239" s="8">
        <f t="shared" si="189"/>
        <v>0</v>
      </c>
      <c r="G239" s="8">
        <f t="shared" si="189"/>
        <v>0</v>
      </c>
      <c r="H239" s="8">
        <f t="shared" si="189"/>
        <v>0</v>
      </c>
      <c r="I239" s="8">
        <f t="shared" si="189"/>
        <v>0</v>
      </c>
      <c r="J239" s="8">
        <f t="shared" si="189"/>
        <v>0</v>
      </c>
      <c r="K239" s="8">
        <f t="shared" si="189"/>
        <v>0</v>
      </c>
      <c r="L239" s="8">
        <f t="shared" si="189"/>
        <v>0</v>
      </c>
      <c r="M239" s="8">
        <f t="shared" ref="M239:P239" si="190">M240+M241+M242</f>
        <v>0</v>
      </c>
      <c r="N239" s="8">
        <f t="shared" si="190"/>
        <v>0</v>
      </c>
      <c r="O239" s="8">
        <f t="shared" si="190"/>
        <v>0</v>
      </c>
      <c r="P239" s="8">
        <f t="shared" si="190"/>
        <v>0</v>
      </c>
    </row>
    <row r="240" spans="2:16">
      <c r="B240" s="15" t="s">
        <v>68</v>
      </c>
      <c r="C240" s="11">
        <f>C205</f>
        <v>3000000</v>
      </c>
      <c r="D240" s="11">
        <f t="shared" ref="D240:L240" si="191">D205</f>
        <v>3000000</v>
      </c>
      <c r="E240" s="11">
        <f t="shared" si="191"/>
        <v>2000000</v>
      </c>
      <c r="F240" s="11">
        <f t="shared" si="191"/>
        <v>0</v>
      </c>
      <c r="G240" s="11">
        <f t="shared" si="191"/>
        <v>0</v>
      </c>
      <c r="H240" s="11">
        <f t="shared" si="191"/>
        <v>0</v>
      </c>
      <c r="I240" s="11">
        <f t="shared" si="191"/>
        <v>0</v>
      </c>
      <c r="J240" s="11">
        <f t="shared" si="191"/>
        <v>0</v>
      </c>
      <c r="K240" s="11">
        <f t="shared" si="191"/>
        <v>0</v>
      </c>
      <c r="L240" s="11">
        <f t="shared" si="191"/>
        <v>0</v>
      </c>
      <c r="M240" s="11">
        <f t="shared" ref="M240:P240" si="192">M205</f>
        <v>0</v>
      </c>
      <c r="N240" s="11">
        <f t="shared" si="192"/>
        <v>0</v>
      </c>
      <c r="O240" s="11">
        <f t="shared" si="192"/>
        <v>0</v>
      </c>
      <c r="P240" s="11">
        <f t="shared" si="192"/>
        <v>0</v>
      </c>
    </row>
    <row r="241" spans="2:16">
      <c r="B241" s="15" t="s">
        <v>69</v>
      </c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</row>
    <row r="242" spans="2:16">
      <c r="B242" s="15" t="s">
        <v>70</v>
      </c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</row>
    <row r="243" spans="2:16">
      <c r="B243" s="7" t="s">
        <v>71</v>
      </c>
      <c r="C243" s="8">
        <f>C244+C245</f>
        <v>122643697</v>
      </c>
      <c r="D243" s="8">
        <f t="shared" ref="D243:L243" si="193">D244+D245</f>
        <v>67277342</v>
      </c>
      <c r="E243" s="8">
        <f t="shared" si="193"/>
        <v>20618306</v>
      </c>
      <c r="F243" s="8">
        <f t="shared" si="193"/>
        <v>0</v>
      </c>
      <c r="G243" s="8">
        <f t="shared" si="193"/>
        <v>1590000</v>
      </c>
      <c r="H243" s="8">
        <f t="shared" si="193"/>
        <v>230000</v>
      </c>
      <c r="I243" s="8">
        <f t="shared" si="193"/>
        <v>0</v>
      </c>
      <c r="J243" s="8">
        <f t="shared" si="193"/>
        <v>0</v>
      </c>
      <c r="K243" s="8">
        <f t="shared" si="193"/>
        <v>0</v>
      </c>
      <c r="L243" s="8">
        <f t="shared" si="193"/>
        <v>0</v>
      </c>
      <c r="M243" s="8">
        <f t="shared" ref="M243:P243" si="194">M244+M245</f>
        <v>0</v>
      </c>
      <c r="N243" s="8">
        <f t="shared" si="194"/>
        <v>0</v>
      </c>
      <c r="O243" s="8">
        <f t="shared" si="194"/>
        <v>0</v>
      </c>
      <c r="P243" s="8">
        <f t="shared" si="194"/>
        <v>5680000</v>
      </c>
    </row>
    <row r="244" spans="2:16">
      <c r="B244" s="15" t="s">
        <v>72</v>
      </c>
      <c r="C244" s="16">
        <f>C210</f>
        <v>122643697</v>
      </c>
      <c r="D244" s="16">
        <f t="shared" ref="D244:L244" si="195">D210</f>
        <v>67277342</v>
      </c>
      <c r="E244" s="16">
        <f t="shared" si="195"/>
        <v>20618306</v>
      </c>
      <c r="F244" s="16">
        <f t="shared" si="195"/>
        <v>0</v>
      </c>
      <c r="G244" s="16">
        <f t="shared" si="195"/>
        <v>1590000</v>
      </c>
      <c r="H244" s="16">
        <f t="shared" si="195"/>
        <v>230000</v>
      </c>
      <c r="I244" s="16">
        <f t="shared" si="195"/>
        <v>0</v>
      </c>
      <c r="J244" s="16">
        <f t="shared" si="195"/>
        <v>0</v>
      </c>
      <c r="K244" s="16">
        <f t="shared" si="195"/>
        <v>0</v>
      </c>
      <c r="L244" s="16">
        <f t="shared" si="195"/>
        <v>0</v>
      </c>
      <c r="M244" s="16">
        <f t="shared" ref="M244:P244" si="196">M210</f>
        <v>0</v>
      </c>
      <c r="N244" s="16">
        <f t="shared" si="196"/>
        <v>0</v>
      </c>
      <c r="O244" s="16">
        <f t="shared" si="196"/>
        <v>0</v>
      </c>
      <c r="P244" s="16">
        <f t="shared" si="196"/>
        <v>5680000</v>
      </c>
    </row>
    <row r="245" spans="2:16">
      <c r="B245" s="15" t="s">
        <v>73</v>
      </c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</row>
    <row r="246" spans="2:16">
      <c r="B246" s="7" t="s">
        <v>74</v>
      </c>
      <c r="C246" s="8">
        <f>C239-C243</f>
        <v>-119643697</v>
      </c>
      <c r="D246" s="8">
        <f t="shared" ref="D246:L246" si="197">D239-D243</f>
        <v>-64277342</v>
      </c>
      <c r="E246" s="8">
        <f t="shared" si="197"/>
        <v>-18618306</v>
      </c>
      <c r="F246" s="8">
        <f t="shared" si="197"/>
        <v>0</v>
      </c>
      <c r="G246" s="8">
        <f t="shared" si="197"/>
        <v>-1590000</v>
      </c>
      <c r="H246" s="8">
        <f t="shared" si="197"/>
        <v>-230000</v>
      </c>
      <c r="I246" s="8">
        <f t="shared" si="197"/>
        <v>0</v>
      </c>
      <c r="J246" s="8">
        <f t="shared" si="197"/>
        <v>0</v>
      </c>
      <c r="K246" s="8">
        <f t="shared" si="197"/>
        <v>0</v>
      </c>
      <c r="L246" s="8">
        <f t="shared" si="197"/>
        <v>0</v>
      </c>
      <c r="M246" s="8">
        <f t="shared" ref="M246:P246" si="198">M239-M243</f>
        <v>0</v>
      </c>
      <c r="N246" s="8">
        <f t="shared" si="198"/>
        <v>0</v>
      </c>
      <c r="O246" s="8">
        <f t="shared" si="198"/>
        <v>0</v>
      </c>
      <c r="P246" s="8">
        <f t="shared" si="198"/>
        <v>-5680000</v>
      </c>
    </row>
    <row r="247" spans="2:16">
      <c r="B247" s="20" t="s">
        <v>75</v>
      </c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</row>
    <row r="248" spans="2:16">
      <c r="B248" s="7" t="s">
        <v>67</v>
      </c>
      <c r="C248" s="8">
        <f>C249+C250+C251+C252</f>
        <v>106840464</v>
      </c>
      <c r="D248" s="8">
        <f t="shared" ref="D248:L248" si="199">D249+D250+D251+D252</f>
        <v>59256591</v>
      </c>
      <c r="E248" s="8">
        <f t="shared" si="199"/>
        <v>14725482</v>
      </c>
      <c r="F248" s="8">
        <f t="shared" si="199"/>
        <v>0</v>
      </c>
      <c r="G248" s="8">
        <f t="shared" si="199"/>
        <v>0</v>
      </c>
      <c r="H248" s="8">
        <f t="shared" si="199"/>
        <v>0</v>
      </c>
      <c r="I248" s="8">
        <f t="shared" si="199"/>
        <v>0</v>
      </c>
      <c r="J248" s="8">
        <f t="shared" si="199"/>
        <v>0</v>
      </c>
      <c r="K248" s="8">
        <f t="shared" si="199"/>
        <v>0</v>
      </c>
      <c r="L248" s="8">
        <f t="shared" si="199"/>
        <v>0</v>
      </c>
      <c r="M248" s="8">
        <f t="shared" ref="M248:P248" si="200">M249+M250+M251+M252</f>
        <v>0</v>
      </c>
      <c r="N248" s="8">
        <f t="shared" si="200"/>
        <v>0</v>
      </c>
      <c r="O248" s="8">
        <f t="shared" si="200"/>
        <v>0</v>
      </c>
      <c r="P248" s="8">
        <f t="shared" si="200"/>
        <v>0</v>
      </c>
    </row>
    <row r="249" spans="2:16" ht="20.399999999999999">
      <c r="B249" s="15" t="s">
        <v>76</v>
      </c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</row>
    <row r="250" spans="2:16">
      <c r="B250" s="15" t="s">
        <v>77</v>
      </c>
      <c r="C250" s="11">
        <f>C212</f>
        <v>11000000</v>
      </c>
      <c r="D250" s="11">
        <f t="shared" ref="D250:L250" si="201">D212</f>
        <v>0</v>
      </c>
      <c r="E250" s="11">
        <f t="shared" si="201"/>
        <v>0</v>
      </c>
      <c r="F250" s="11">
        <f t="shared" si="201"/>
        <v>0</v>
      </c>
      <c r="G250" s="11">
        <f t="shared" si="201"/>
        <v>0</v>
      </c>
      <c r="H250" s="11">
        <f t="shared" si="201"/>
        <v>0</v>
      </c>
      <c r="I250" s="11">
        <f t="shared" si="201"/>
        <v>0</v>
      </c>
      <c r="J250" s="11">
        <f t="shared" si="201"/>
        <v>0</v>
      </c>
      <c r="K250" s="11">
        <f t="shared" si="201"/>
        <v>0</v>
      </c>
      <c r="L250" s="11">
        <f t="shared" si="201"/>
        <v>0</v>
      </c>
      <c r="M250" s="11">
        <f t="shared" ref="M250:P250" si="202">M212</f>
        <v>0</v>
      </c>
      <c r="N250" s="11">
        <f t="shared" si="202"/>
        <v>0</v>
      </c>
      <c r="O250" s="11">
        <f t="shared" si="202"/>
        <v>0</v>
      </c>
      <c r="P250" s="11">
        <f t="shared" si="202"/>
        <v>0</v>
      </c>
    </row>
    <row r="251" spans="2:16">
      <c r="B251" s="15" t="s">
        <v>78</v>
      </c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</row>
    <row r="252" spans="2:16">
      <c r="B252" s="15" t="s">
        <v>105</v>
      </c>
      <c r="C252" s="11">
        <f>C204-C205</f>
        <v>95840464</v>
      </c>
      <c r="D252" s="11">
        <f t="shared" ref="D252:L252" si="203">D204-D205</f>
        <v>59256591</v>
      </c>
      <c r="E252" s="11">
        <f t="shared" si="203"/>
        <v>14725482</v>
      </c>
      <c r="F252" s="11">
        <f t="shared" si="203"/>
        <v>0</v>
      </c>
      <c r="G252" s="11">
        <f t="shared" si="203"/>
        <v>0</v>
      </c>
      <c r="H252" s="11">
        <f t="shared" si="203"/>
        <v>0</v>
      </c>
      <c r="I252" s="11">
        <f t="shared" si="203"/>
        <v>0</v>
      </c>
      <c r="J252" s="11">
        <f t="shared" si="203"/>
        <v>0</v>
      </c>
      <c r="K252" s="11">
        <f t="shared" si="203"/>
        <v>0</v>
      </c>
      <c r="L252" s="11">
        <f t="shared" si="203"/>
        <v>0</v>
      </c>
      <c r="M252" s="11">
        <f t="shared" ref="M252:P252" si="204">M204-M205</f>
        <v>0</v>
      </c>
      <c r="N252" s="11">
        <f t="shared" si="204"/>
        <v>0</v>
      </c>
      <c r="O252" s="11">
        <f t="shared" si="204"/>
        <v>0</v>
      </c>
      <c r="P252" s="11">
        <f t="shared" si="204"/>
        <v>0</v>
      </c>
    </row>
    <row r="253" spans="2:16">
      <c r="B253" s="7" t="s">
        <v>71</v>
      </c>
      <c r="C253" s="8">
        <f>C254+C255+C256+C257+C258+C259</f>
        <v>25374579</v>
      </c>
      <c r="D253" s="8">
        <f t="shared" ref="D253:L253" si="205">D254+D255+D256+D257+D258+D259</f>
        <v>24793814</v>
      </c>
      <c r="E253" s="8">
        <f t="shared" si="205"/>
        <v>23670803.52</v>
      </c>
      <c r="F253" s="8">
        <f t="shared" si="205"/>
        <v>24082948.490000002</v>
      </c>
      <c r="G253" s="8">
        <f t="shared" si="205"/>
        <v>21638560</v>
      </c>
      <c r="H253" s="8">
        <f t="shared" si="205"/>
        <v>22614001</v>
      </c>
      <c r="I253" s="8">
        <f t="shared" si="205"/>
        <v>22396045</v>
      </c>
      <c r="J253" s="8">
        <f t="shared" si="205"/>
        <v>21431836</v>
      </c>
      <c r="K253" s="8">
        <f t="shared" si="205"/>
        <v>20400784</v>
      </c>
      <c r="L253" s="8">
        <f t="shared" si="205"/>
        <v>19384584</v>
      </c>
      <c r="M253" s="8">
        <f t="shared" ref="M253:P253" si="206">M254+M255+M256+M257+M258+M259</f>
        <v>18182734</v>
      </c>
      <c r="N253" s="8">
        <f t="shared" si="206"/>
        <v>18093450</v>
      </c>
      <c r="O253" s="8">
        <f t="shared" si="206"/>
        <v>16483450</v>
      </c>
      <c r="P253" s="8">
        <f t="shared" si="206"/>
        <v>10008195</v>
      </c>
    </row>
    <row r="254" spans="2:16">
      <c r="B254" s="15" t="s">
        <v>79</v>
      </c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</row>
    <row r="255" spans="2:16">
      <c r="B255" s="15" t="s">
        <v>80</v>
      </c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</row>
    <row r="256" spans="2:16">
      <c r="B256" s="15" t="s">
        <v>81</v>
      </c>
      <c r="C256" s="11">
        <f>C217</f>
        <v>13117579</v>
      </c>
      <c r="D256" s="11">
        <f t="shared" ref="D256:L256" si="207">D217</f>
        <v>13411324</v>
      </c>
      <c r="E256" s="11">
        <f t="shared" si="207"/>
        <v>13164688.52</v>
      </c>
      <c r="F256" s="11">
        <f t="shared" si="207"/>
        <v>14439777.49</v>
      </c>
      <c r="G256" s="11">
        <f t="shared" si="207"/>
        <v>12910000</v>
      </c>
      <c r="H256" s="11">
        <f t="shared" si="207"/>
        <v>14770000</v>
      </c>
      <c r="I256" s="11">
        <f t="shared" si="207"/>
        <v>15200000</v>
      </c>
      <c r="J256" s="11">
        <f t="shared" si="207"/>
        <v>15200000</v>
      </c>
      <c r="K256" s="11">
        <f t="shared" si="207"/>
        <v>15200000</v>
      </c>
      <c r="L256" s="11">
        <f t="shared" si="207"/>
        <v>15200000</v>
      </c>
      <c r="M256" s="11">
        <f t="shared" ref="M256:P256" si="208">M217</f>
        <v>15000000</v>
      </c>
      <c r="N256" s="11">
        <f t="shared" si="208"/>
        <v>15900000</v>
      </c>
      <c r="O256" s="11">
        <f t="shared" si="208"/>
        <v>15340000</v>
      </c>
      <c r="P256" s="11">
        <f t="shared" si="208"/>
        <v>9320000</v>
      </c>
    </row>
    <row r="257" spans="2:16">
      <c r="B257" s="15" t="s">
        <v>82</v>
      </c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</row>
    <row r="258" spans="2:16">
      <c r="B258" s="15" t="s">
        <v>83</v>
      </c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</row>
    <row r="259" spans="2:16">
      <c r="B259" s="15" t="s">
        <v>84</v>
      </c>
      <c r="C259" s="11">
        <f>C209</f>
        <v>12257000</v>
      </c>
      <c r="D259" s="11">
        <f t="shared" ref="D259:L259" si="209">D209</f>
        <v>11382490</v>
      </c>
      <c r="E259" s="11">
        <f t="shared" si="209"/>
        <v>10506115</v>
      </c>
      <c r="F259" s="11">
        <f t="shared" si="209"/>
        <v>9643171</v>
      </c>
      <c r="G259" s="11">
        <f t="shared" si="209"/>
        <v>8728560</v>
      </c>
      <c r="H259" s="11">
        <f t="shared" si="209"/>
        <v>7844001</v>
      </c>
      <c r="I259" s="11">
        <f t="shared" si="209"/>
        <v>7196045</v>
      </c>
      <c r="J259" s="11">
        <f t="shared" si="209"/>
        <v>6231836</v>
      </c>
      <c r="K259" s="11">
        <f t="shared" si="209"/>
        <v>5200784</v>
      </c>
      <c r="L259" s="11">
        <f t="shared" si="209"/>
        <v>4184584</v>
      </c>
      <c r="M259" s="11">
        <f t="shared" ref="M259:P259" si="210">M209</f>
        <v>3182734</v>
      </c>
      <c r="N259" s="11">
        <f t="shared" si="210"/>
        <v>2193450</v>
      </c>
      <c r="O259" s="11">
        <f t="shared" si="210"/>
        <v>1143450</v>
      </c>
      <c r="P259" s="11">
        <f t="shared" si="210"/>
        <v>688195</v>
      </c>
    </row>
    <row r="260" spans="2:16">
      <c r="B260" s="7" t="s">
        <v>85</v>
      </c>
      <c r="C260" s="8">
        <f>C248-C253</f>
        <v>81465885</v>
      </c>
      <c r="D260" s="8">
        <f t="shared" ref="D260:L260" si="211">D248-D253</f>
        <v>34462777</v>
      </c>
      <c r="E260" s="8">
        <f t="shared" si="211"/>
        <v>-8945321.5199999996</v>
      </c>
      <c r="F260" s="8">
        <f t="shared" si="211"/>
        <v>-24082948.490000002</v>
      </c>
      <c r="G260" s="8">
        <f t="shared" si="211"/>
        <v>-21638560</v>
      </c>
      <c r="H260" s="8">
        <f t="shared" si="211"/>
        <v>-22614001</v>
      </c>
      <c r="I260" s="8">
        <f t="shared" si="211"/>
        <v>-22396045</v>
      </c>
      <c r="J260" s="8">
        <f t="shared" si="211"/>
        <v>-21431836</v>
      </c>
      <c r="K260" s="8">
        <f t="shared" si="211"/>
        <v>-20400784</v>
      </c>
      <c r="L260" s="8">
        <f t="shared" si="211"/>
        <v>-19384584</v>
      </c>
      <c r="M260" s="8">
        <f t="shared" ref="M260:P260" si="212">M248-M253</f>
        <v>-18182734</v>
      </c>
      <c r="N260" s="8">
        <f t="shared" si="212"/>
        <v>-18093450</v>
      </c>
      <c r="O260" s="8">
        <f t="shared" si="212"/>
        <v>-16483450</v>
      </c>
      <c r="P260" s="8">
        <f t="shared" si="212"/>
        <v>-10008195</v>
      </c>
    </row>
    <row r="261" spans="2:16">
      <c r="B261" s="7" t="s">
        <v>86</v>
      </c>
      <c r="C261" s="8">
        <f>C237+C246+C260</f>
        <v>0</v>
      </c>
      <c r="D261" s="8">
        <f t="shared" ref="D261:L261" si="213">D237+D246+D260</f>
        <v>0</v>
      </c>
      <c r="E261" s="8">
        <f t="shared" si="213"/>
        <v>-1.862645149230957E-8</v>
      </c>
      <c r="F261" s="8">
        <f t="shared" si="213"/>
        <v>0</v>
      </c>
      <c r="G261" s="8">
        <f t="shared" si="213"/>
        <v>0</v>
      </c>
      <c r="H261" s="8">
        <f t="shared" si="213"/>
        <v>0</v>
      </c>
      <c r="I261" s="8">
        <f t="shared" si="213"/>
        <v>0</v>
      </c>
      <c r="J261" s="8">
        <f t="shared" si="213"/>
        <v>0</v>
      </c>
      <c r="K261" s="8">
        <f t="shared" si="213"/>
        <v>0</v>
      </c>
      <c r="L261" s="8">
        <f t="shared" si="213"/>
        <v>0</v>
      </c>
      <c r="M261" s="8">
        <f t="shared" ref="M261:P261" si="214">M237+M246+M260</f>
        <v>0</v>
      </c>
      <c r="N261" s="8">
        <f t="shared" si="214"/>
        <v>0</v>
      </c>
      <c r="O261" s="8">
        <f t="shared" si="214"/>
        <v>0</v>
      </c>
      <c r="P261" s="8">
        <f t="shared" si="214"/>
        <v>0</v>
      </c>
    </row>
    <row r="262" spans="2:16">
      <c r="B262" s="7" t="s">
        <v>87</v>
      </c>
      <c r="C262" s="75">
        <f>'1. AF - Założenia'!C240</f>
        <v>66261901.229999997</v>
      </c>
      <c r="D262" s="8">
        <f>C263</f>
        <v>66261901.229999997</v>
      </c>
      <c r="E262" s="8">
        <f t="shared" ref="E262:L262" si="215">D263</f>
        <v>66261901.229999997</v>
      </c>
      <c r="F262" s="8">
        <f t="shared" si="215"/>
        <v>66261901.229999974</v>
      </c>
      <c r="G262" s="8">
        <f t="shared" si="215"/>
        <v>66261901.229999974</v>
      </c>
      <c r="H262" s="8">
        <f t="shared" si="215"/>
        <v>66261901.229999974</v>
      </c>
      <c r="I262" s="8">
        <f t="shared" si="215"/>
        <v>66261901.229999974</v>
      </c>
      <c r="J262" s="8">
        <f t="shared" si="215"/>
        <v>66261901.229999974</v>
      </c>
      <c r="K262" s="8">
        <f t="shared" si="215"/>
        <v>66261901.229999974</v>
      </c>
      <c r="L262" s="8">
        <f t="shared" si="215"/>
        <v>66261901.229999974</v>
      </c>
      <c r="M262" s="8">
        <f t="shared" ref="M262" si="216">L263</f>
        <v>66261901.229999974</v>
      </c>
      <c r="N262" s="8">
        <f t="shared" ref="N262" si="217">M263</f>
        <v>66261901.229999974</v>
      </c>
      <c r="O262" s="8">
        <f t="shared" ref="O262" si="218">N263</f>
        <v>66261901.229999974</v>
      </c>
      <c r="P262" s="8">
        <f t="shared" ref="P262" si="219">O263</f>
        <v>66261901.229999974</v>
      </c>
    </row>
    <row r="263" spans="2:16">
      <c r="B263" s="7" t="s">
        <v>88</v>
      </c>
      <c r="C263" s="8">
        <f>C261+C262</f>
        <v>66261901.229999997</v>
      </c>
      <c r="D263" s="8">
        <f t="shared" ref="D263:L263" si="220">D261+D262</f>
        <v>66261901.229999997</v>
      </c>
      <c r="E263" s="8">
        <f t="shared" si="220"/>
        <v>66261901.229999974</v>
      </c>
      <c r="F263" s="8">
        <f t="shared" si="220"/>
        <v>66261901.229999974</v>
      </c>
      <c r="G263" s="8">
        <f t="shared" si="220"/>
        <v>66261901.229999974</v>
      </c>
      <c r="H263" s="8">
        <f t="shared" si="220"/>
        <v>66261901.229999974</v>
      </c>
      <c r="I263" s="8">
        <f t="shared" si="220"/>
        <v>66261901.229999974</v>
      </c>
      <c r="J263" s="8">
        <f t="shared" si="220"/>
        <v>66261901.229999974</v>
      </c>
      <c r="K263" s="8">
        <f t="shared" si="220"/>
        <v>66261901.229999974</v>
      </c>
      <c r="L263" s="8">
        <f t="shared" si="220"/>
        <v>66261901.229999974</v>
      </c>
      <c r="M263" s="8">
        <f t="shared" ref="M263:P263" si="221">M261+M262</f>
        <v>66261901.229999974</v>
      </c>
      <c r="N263" s="8">
        <f t="shared" si="221"/>
        <v>66261901.229999974</v>
      </c>
      <c r="O263" s="8">
        <f t="shared" si="221"/>
        <v>66261901.229999974</v>
      </c>
      <c r="P263" s="8">
        <f t="shared" si="221"/>
        <v>66261901.229999974</v>
      </c>
    </row>
  </sheetData>
  <conditionalFormatting sqref="C219:P219"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20:P220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24:P224">
    <cfRule type="cellIs" dxfId="3" priority="1" operator="equal">
      <formula>"NIE"</formula>
    </cfRule>
    <cfRule type="cellIs" dxfId="2" priority="2" operator="equal">
      <formula>"TAK"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P218"/>
  <sheetViews>
    <sheetView tabSelected="1" topLeftCell="A184" zoomScale="80" zoomScaleNormal="80" workbookViewId="0">
      <selection activeCell="B143" sqref="B143"/>
    </sheetView>
  </sheetViews>
  <sheetFormatPr defaultColWidth="9.109375" defaultRowHeight="10.199999999999999"/>
  <cols>
    <col min="1" max="1" width="1.6640625" style="3" customWidth="1"/>
    <col min="2" max="2" width="32.6640625" style="3" customWidth="1"/>
    <col min="3" max="12" width="15.5546875" style="3" bestFit="1" customWidth="1"/>
    <col min="13" max="26" width="14.6640625" style="3" customWidth="1"/>
    <col min="27" max="16384" width="9.109375" style="3"/>
  </cols>
  <sheetData>
    <row r="1" spans="2:16" ht="5.0999999999999996" customHeight="1"/>
    <row r="2" spans="2:16">
      <c r="B2" s="4" t="s">
        <v>141</v>
      </c>
    </row>
    <row r="4" spans="2:16">
      <c r="B4" s="5" t="s">
        <v>134</v>
      </c>
      <c r="C4" s="6">
        <f>'1. AF - Założenia'!C4</f>
        <v>2025</v>
      </c>
      <c r="D4" s="6">
        <f>'1. AF - Założenia'!D4</f>
        <v>2026</v>
      </c>
      <c r="E4" s="6">
        <f>'1. AF - Założenia'!E4</f>
        <v>2027</v>
      </c>
      <c r="F4" s="6">
        <f>'1. AF - Założenia'!F4</f>
        <v>2028</v>
      </c>
      <c r="G4" s="6">
        <f>'1. AF - Założenia'!G4</f>
        <v>2029</v>
      </c>
      <c r="H4" s="6">
        <f>'1. AF - Założenia'!H4</f>
        <v>2030</v>
      </c>
      <c r="I4" s="6">
        <f>'1. AF - Założenia'!I4</f>
        <v>2031</v>
      </c>
      <c r="J4" s="6">
        <f>'1. AF - Założenia'!J4</f>
        <v>2032</v>
      </c>
      <c r="K4" s="6">
        <f>'1. AF - Założenia'!K4</f>
        <v>2033</v>
      </c>
      <c r="L4" s="6">
        <f>'1. AF - Założenia'!L4</f>
        <v>2034</v>
      </c>
      <c r="M4" s="6">
        <f>'1. AF - Założenia'!M4</f>
        <v>2035</v>
      </c>
      <c r="N4" s="6">
        <f>'1. AF - Założenia'!N4</f>
        <v>2036</v>
      </c>
      <c r="O4" s="6">
        <f>'1. AF - Założenia'!O4</f>
        <v>2037</v>
      </c>
      <c r="P4" s="6">
        <f>'1. AF - Założenia'!P4</f>
        <v>2038</v>
      </c>
    </row>
    <row r="5" spans="2:16">
      <c r="B5" s="7" t="s">
        <v>112</v>
      </c>
      <c r="C5" s="8">
        <f>'2.AF - Obliczenia'!C12</f>
        <v>0</v>
      </c>
      <c r="D5" s="8">
        <f>'2.AF - Obliczenia'!D12</f>
        <v>0</v>
      </c>
      <c r="E5" s="8">
        <f>'2.AF - Obliczenia'!E12</f>
        <v>0</v>
      </c>
      <c r="F5" s="8">
        <f>'2.AF - Obliczenia'!F12</f>
        <v>0</v>
      </c>
      <c r="G5" s="8">
        <f>'2.AF - Obliczenia'!G12</f>
        <v>1648000</v>
      </c>
      <c r="H5" s="8">
        <f>'2.AF - Obliczenia'!H12</f>
        <v>1648000</v>
      </c>
      <c r="I5" s="8">
        <f>'2.AF - Obliczenia'!I12</f>
        <v>1648000</v>
      </c>
      <c r="J5" s="8">
        <f>'2.AF - Obliczenia'!J12</f>
        <v>1648000</v>
      </c>
      <c r="K5" s="8">
        <f>'2.AF - Obliczenia'!K12</f>
        <v>1648000</v>
      </c>
      <c r="L5" s="8">
        <f>'2.AF - Obliczenia'!L12</f>
        <v>1648000</v>
      </c>
      <c r="M5" s="8">
        <f>'2.AF - Obliczenia'!M12</f>
        <v>1648000</v>
      </c>
      <c r="N5" s="8">
        <f>'2.AF - Obliczenia'!N12</f>
        <v>1648000</v>
      </c>
      <c r="O5" s="8">
        <f>'2.AF - Obliczenia'!O12</f>
        <v>1648000</v>
      </c>
      <c r="P5" s="8">
        <f>'2.AF - Obliczenia'!P12</f>
        <v>1648000</v>
      </c>
    </row>
    <row r="6" spans="2:16" ht="12.75" customHeight="1"/>
    <row r="7" spans="2:16">
      <c r="B7" s="4" t="s">
        <v>145</v>
      </c>
      <c r="E7" s="9"/>
    </row>
    <row r="9" spans="2:16">
      <c r="B9" s="5" t="s">
        <v>114</v>
      </c>
      <c r="C9" s="6">
        <f>'1. AF - Założenia'!C4</f>
        <v>2025</v>
      </c>
      <c r="D9" s="6">
        <f>'1. AF - Założenia'!D4</f>
        <v>2026</v>
      </c>
      <c r="E9" s="6">
        <f>'1. AF - Założenia'!E4</f>
        <v>2027</v>
      </c>
      <c r="F9" s="6">
        <f>'1. AF - Założenia'!F4</f>
        <v>2028</v>
      </c>
      <c r="G9" s="6">
        <f>'1. AF - Założenia'!G4</f>
        <v>2029</v>
      </c>
      <c r="H9" s="6">
        <f>'1. AF - Założenia'!H4</f>
        <v>2030</v>
      </c>
      <c r="I9" s="6">
        <f>'1. AF - Założenia'!I4</f>
        <v>2031</v>
      </c>
      <c r="J9" s="6">
        <f>'1. AF - Założenia'!J4</f>
        <v>2032</v>
      </c>
      <c r="K9" s="6">
        <f>'1. AF - Założenia'!K4</f>
        <v>2033</v>
      </c>
      <c r="L9" s="6">
        <f>'1. AF - Założenia'!L4</f>
        <v>2034</v>
      </c>
      <c r="M9" s="6">
        <f>'1. AF - Założenia'!M4</f>
        <v>2035</v>
      </c>
      <c r="N9" s="6">
        <f>'1. AF - Założenia'!N4</f>
        <v>2036</v>
      </c>
      <c r="O9" s="6">
        <f>'1. AF - Założenia'!O4</f>
        <v>2037</v>
      </c>
      <c r="P9" s="6">
        <f>'1. AF - Założenia'!P4</f>
        <v>2038</v>
      </c>
    </row>
    <row r="10" spans="2:16">
      <c r="B10" s="10" t="s">
        <v>10</v>
      </c>
      <c r="C10" s="11">
        <f>'2.AF - Obliczenia'!C17</f>
        <v>0</v>
      </c>
      <c r="D10" s="11">
        <f>'2.AF - Obliczenia'!D17</f>
        <v>0</v>
      </c>
      <c r="E10" s="11">
        <f>'2.AF - Obliczenia'!E17</f>
        <v>0</v>
      </c>
      <c r="F10" s="11">
        <f>'2.AF - Obliczenia'!F17</f>
        <v>0</v>
      </c>
      <c r="G10" s="11">
        <f>'2.AF - Obliczenia'!G17</f>
        <v>1881288.2521000004</v>
      </c>
      <c r="H10" s="11">
        <f>'2.AF - Obliczenia'!H17</f>
        <v>1881288.2521000004</v>
      </c>
      <c r="I10" s="11">
        <f>'2.AF - Obliczenia'!I17</f>
        <v>1881288.2521000004</v>
      </c>
      <c r="J10" s="11">
        <f>'2.AF - Obliczenia'!J17</f>
        <v>1881288.2521000004</v>
      </c>
      <c r="K10" s="11">
        <f>'2.AF - Obliczenia'!K17</f>
        <v>1881288.2521000004</v>
      </c>
      <c r="L10" s="11">
        <f>'2.AF - Obliczenia'!L17</f>
        <v>1881288.2521000004</v>
      </c>
      <c r="M10" s="11">
        <f>'2.AF - Obliczenia'!M17</f>
        <v>1881288.2521000004</v>
      </c>
      <c r="N10" s="11">
        <f>'2.AF - Obliczenia'!N17</f>
        <v>1881288.2521000004</v>
      </c>
      <c r="O10" s="11">
        <f>'2.AF - Obliczenia'!O17</f>
        <v>1881288.2521000004</v>
      </c>
      <c r="P10" s="11">
        <f>'2.AF - Obliczenia'!P17</f>
        <v>1881288.2521000004</v>
      </c>
    </row>
    <row r="11" spans="2:16">
      <c r="B11" s="10" t="s">
        <v>11</v>
      </c>
      <c r="C11" s="11">
        <f>'2.AF - Obliczenia'!C18</f>
        <v>0</v>
      </c>
      <c r="D11" s="11">
        <f>'2.AF - Obliczenia'!D18</f>
        <v>0</v>
      </c>
      <c r="E11" s="11">
        <f>'2.AF - Obliczenia'!E18</f>
        <v>0</v>
      </c>
      <c r="F11" s="11">
        <f>'2.AF - Obliczenia'!F18</f>
        <v>0</v>
      </c>
      <c r="G11" s="11">
        <f>'2.AF - Obliczenia'!G18</f>
        <v>2293288.2521000002</v>
      </c>
      <c r="H11" s="11">
        <f>'2.AF - Obliczenia'!H18</f>
        <v>2293288.2521000002</v>
      </c>
      <c r="I11" s="11">
        <f>'2.AF - Obliczenia'!I18</f>
        <v>2293288.2521000002</v>
      </c>
      <c r="J11" s="11">
        <f>'2.AF - Obliczenia'!J18</f>
        <v>2293288.2521000002</v>
      </c>
      <c r="K11" s="11">
        <f>'2.AF - Obliczenia'!K18</f>
        <v>2293288.2521000002</v>
      </c>
      <c r="L11" s="11">
        <f>'2.AF - Obliczenia'!L18</f>
        <v>2293288.2521000002</v>
      </c>
      <c r="M11" s="11">
        <f>'2.AF - Obliczenia'!M18</f>
        <v>2293288.2521000002</v>
      </c>
      <c r="N11" s="11">
        <f>'2.AF - Obliczenia'!N18</f>
        <v>2293288.2521000002</v>
      </c>
      <c r="O11" s="11">
        <f>'2.AF - Obliczenia'!O18</f>
        <v>2293288.2521000002</v>
      </c>
      <c r="P11" s="11">
        <f>'2.AF - Obliczenia'!P18</f>
        <v>2293288.2521000002</v>
      </c>
    </row>
    <row r="12" spans="2:16">
      <c r="B12" s="10" t="s">
        <v>12</v>
      </c>
      <c r="C12" s="11">
        <f>'2.AF - Obliczenia'!C19</f>
        <v>0</v>
      </c>
      <c r="D12" s="11">
        <f>'2.AF - Obliczenia'!D19</f>
        <v>0</v>
      </c>
      <c r="E12" s="11">
        <f>'2.AF - Obliczenia'!E19</f>
        <v>0</v>
      </c>
      <c r="F12" s="11">
        <f>'2.AF - Obliczenia'!F19</f>
        <v>0</v>
      </c>
      <c r="G12" s="11">
        <f>'2.AF - Obliczenia'!G19</f>
        <v>0</v>
      </c>
      <c r="H12" s="11">
        <f>'2.AF - Obliczenia'!H19</f>
        <v>0</v>
      </c>
      <c r="I12" s="11">
        <f>'2.AF - Obliczenia'!I19</f>
        <v>0</v>
      </c>
      <c r="J12" s="11">
        <f>'2.AF - Obliczenia'!J19</f>
        <v>0</v>
      </c>
      <c r="K12" s="11">
        <f>'2.AF - Obliczenia'!K19</f>
        <v>0</v>
      </c>
      <c r="L12" s="11">
        <f>'2.AF - Obliczenia'!L19</f>
        <v>0</v>
      </c>
      <c r="M12" s="11">
        <f>'2.AF - Obliczenia'!M19</f>
        <v>0</v>
      </c>
      <c r="N12" s="11">
        <f>'2.AF - Obliczenia'!N19</f>
        <v>0</v>
      </c>
      <c r="O12" s="11">
        <f>'2.AF - Obliczenia'!O19</f>
        <v>0</v>
      </c>
      <c r="P12" s="11">
        <f>'2.AF - Obliczenia'!P19</f>
        <v>0</v>
      </c>
    </row>
    <row r="13" spans="2:16">
      <c r="B13" s="10" t="s">
        <v>13</v>
      </c>
      <c r="C13" s="11">
        <f>'2.AF - Obliczenia'!C20</f>
        <v>0</v>
      </c>
      <c r="D13" s="11">
        <f>'2.AF - Obliczenia'!D20</f>
        <v>0</v>
      </c>
      <c r="E13" s="11">
        <f>'2.AF - Obliczenia'!E20</f>
        <v>0</v>
      </c>
      <c r="F13" s="11">
        <f>'2.AF - Obliczenia'!F20</f>
        <v>0</v>
      </c>
      <c r="G13" s="11">
        <f>'2.AF - Obliczenia'!G20</f>
        <v>0</v>
      </c>
      <c r="H13" s="11">
        <f>'2.AF - Obliczenia'!H20</f>
        <v>0</v>
      </c>
      <c r="I13" s="11">
        <f>'2.AF - Obliczenia'!I20</f>
        <v>0</v>
      </c>
      <c r="J13" s="11">
        <f>'2.AF - Obliczenia'!J20</f>
        <v>0</v>
      </c>
      <c r="K13" s="11">
        <f>'2.AF - Obliczenia'!K20</f>
        <v>0</v>
      </c>
      <c r="L13" s="11">
        <f>'2.AF - Obliczenia'!L20</f>
        <v>0</v>
      </c>
      <c r="M13" s="11">
        <f>'2.AF - Obliczenia'!M20</f>
        <v>0</v>
      </c>
      <c r="N13" s="11">
        <f>'2.AF - Obliczenia'!N20</f>
        <v>0</v>
      </c>
      <c r="O13" s="11">
        <f>'2.AF - Obliczenia'!O20</f>
        <v>0</v>
      </c>
      <c r="P13" s="11">
        <f>'2.AF - Obliczenia'!P20</f>
        <v>0</v>
      </c>
    </row>
    <row r="14" spans="2:16">
      <c r="B14" s="10" t="s">
        <v>14</v>
      </c>
      <c r="C14" s="11">
        <f>'2.AF - Obliczenia'!C21</f>
        <v>0</v>
      </c>
      <c r="D14" s="11">
        <f>'2.AF - Obliczenia'!D21</f>
        <v>0</v>
      </c>
      <c r="E14" s="11">
        <f>'2.AF - Obliczenia'!E21</f>
        <v>0</v>
      </c>
      <c r="F14" s="11">
        <f>'2.AF - Obliczenia'!F21</f>
        <v>0</v>
      </c>
      <c r="G14" s="11">
        <f>'2.AF - Obliczenia'!G21</f>
        <v>0</v>
      </c>
      <c r="H14" s="11">
        <f>'2.AF - Obliczenia'!H21</f>
        <v>0</v>
      </c>
      <c r="I14" s="11">
        <f>'2.AF - Obliczenia'!I21</f>
        <v>0</v>
      </c>
      <c r="J14" s="11">
        <f>'2.AF - Obliczenia'!J21</f>
        <v>0</v>
      </c>
      <c r="K14" s="11">
        <f>'2.AF - Obliczenia'!K21</f>
        <v>0</v>
      </c>
      <c r="L14" s="11">
        <f>'2.AF - Obliczenia'!L21</f>
        <v>0</v>
      </c>
      <c r="M14" s="11">
        <f>'2.AF - Obliczenia'!M21</f>
        <v>0</v>
      </c>
      <c r="N14" s="11">
        <f>'2.AF - Obliczenia'!N21</f>
        <v>0</v>
      </c>
      <c r="O14" s="11">
        <f>'2.AF - Obliczenia'!O21</f>
        <v>0</v>
      </c>
      <c r="P14" s="11">
        <f>'2.AF - Obliczenia'!P21</f>
        <v>0</v>
      </c>
    </row>
    <row r="15" spans="2:16">
      <c r="B15" s="10" t="s">
        <v>15</v>
      </c>
      <c r="C15" s="11">
        <f>'2.AF - Obliczenia'!C22</f>
        <v>0</v>
      </c>
      <c r="D15" s="11">
        <f>'2.AF - Obliczenia'!D22</f>
        <v>0</v>
      </c>
      <c r="E15" s="11">
        <f>'2.AF - Obliczenia'!E22</f>
        <v>0</v>
      </c>
      <c r="F15" s="11">
        <f>'2.AF - Obliczenia'!F22</f>
        <v>0</v>
      </c>
      <c r="G15" s="11">
        <f>'2.AF - Obliczenia'!G22</f>
        <v>0</v>
      </c>
      <c r="H15" s="11">
        <f>'2.AF - Obliczenia'!H22</f>
        <v>0</v>
      </c>
      <c r="I15" s="11">
        <f>'2.AF - Obliczenia'!I22</f>
        <v>0</v>
      </c>
      <c r="J15" s="11">
        <f>'2.AF - Obliczenia'!J22</f>
        <v>0</v>
      </c>
      <c r="K15" s="11">
        <f>'2.AF - Obliczenia'!K22</f>
        <v>0</v>
      </c>
      <c r="L15" s="11">
        <f>'2.AF - Obliczenia'!L22</f>
        <v>0</v>
      </c>
      <c r="M15" s="11">
        <f>'2.AF - Obliczenia'!M22</f>
        <v>0</v>
      </c>
      <c r="N15" s="11">
        <f>'2.AF - Obliczenia'!N22</f>
        <v>0</v>
      </c>
      <c r="O15" s="11">
        <f>'2.AF - Obliczenia'!O22</f>
        <v>0</v>
      </c>
      <c r="P15" s="11">
        <f>'2.AF - Obliczenia'!P22</f>
        <v>0</v>
      </c>
    </row>
    <row r="16" spans="2:16">
      <c r="B16" s="12" t="s">
        <v>5</v>
      </c>
      <c r="C16" s="8">
        <f>SUM(C10:C15)</f>
        <v>0</v>
      </c>
      <c r="D16" s="8">
        <f t="shared" ref="D16:L16" si="0">SUM(D10:D15)</f>
        <v>0</v>
      </c>
      <c r="E16" s="8">
        <f t="shared" si="0"/>
        <v>0</v>
      </c>
      <c r="F16" s="8">
        <f t="shared" si="0"/>
        <v>0</v>
      </c>
      <c r="G16" s="8">
        <f t="shared" si="0"/>
        <v>4174576.5042000003</v>
      </c>
      <c r="H16" s="8">
        <f t="shared" si="0"/>
        <v>4174576.5042000003</v>
      </c>
      <c r="I16" s="8">
        <f t="shared" si="0"/>
        <v>4174576.5042000003</v>
      </c>
      <c r="J16" s="8">
        <f t="shared" si="0"/>
        <v>4174576.5042000003</v>
      </c>
      <c r="K16" s="8">
        <f t="shared" si="0"/>
        <v>4174576.5042000003</v>
      </c>
      <c r="L16" s="8">
        <f t="shared" si="0"/>
        <v>4174576.5042000003</v>
      </c>
      <c r="M16" s="8">
        <f t="shared" ref="M16:P16" si="1">SUM(M10:M15)</f>
        <v>4174576.5042000003</v>
      </c>
      <c r="N16" s="8">
        <f t="shared" si="1"/>
        <v>4174576.5042000003</v>
      </c>
      <c r="O16" s="8">
        <f t="shared" si="1"/>
        <v>4174576.5042000003</v>
      </c>
      <c r="P16" s="8">
        <f t="shared" si="1"/>
        <v>4174576.5042000003</v>
      </c>
    </row>
    <row r="18" spans="2:16">
      <c r="B18" s="4" t="s">
        <v>142</v>
      </c>
    </row>
    <row r="20" spans="2:16">
      <c r="B20" s="13" t="s">
        <v>134</v>
      </c>
      <c r="C20" s="14">
        <f>'1. AF - Założenia'!C4</f>
        <v>2025</v>
      </c>
      <c r="D20" s="14">
        <f>'1. AF - Założenia'!D4</f>
        <v>2026</v>
      </c>
      <c r="E20" s="14">
        <f>'1. AF - Założenia'!E4</f>
        <v>2027</v>
      </c>
      <c r="F20" s="14">
        <f>'1. AF - Założenia'!F4</f>
        <v>2028</v>
      </c>
      <c r="G20" s="14">
        <f>'1. AF - Założenia'!G4</f>
        <v>2029</v>
      </c>
      <c r="H20" s="14">
        <f>'1. AF - Założenia'!H4</f>
        <v>2030</v>
      </c>
      <c r="I20" s="14">
        <f>'1. AF - Założenia'!I4</f>
        <v>2031</v>
      </c>
      <c r="J20" s="14">
        <f>'1. AF - Założenia'!J4</f>
        <v>2032</v>
      </c>
      <c r="K20" s="14">
        <f>'1. AF - Założenia'!K4</f>
        <v>2033</v>
      </c>
      <c r="L20" s="14">
        <f>'1. AF - Założenia'!L4</f>
        <v>2034</v>
      </c>
      <c r="M20" s="14">
        <f>'1. AF - Założenia'!M4</f>
        <v>2035</v>
      </c>
      <c r="N20" s="14">
        <f>'1. AF - Założenia'!N4</f>
        <v>2036</v>
      </c>
      <c r="O20" s="14">
        <f>'1. AF - Założenia'!O4</f>
        <v>2037</v>
      </c>
      <c r="P20" s="14">
        <f>'1. AF - Założenia'!P4</f>
        <v>2038</v>
      </c>
    </row>
    <row r="21" spans="2:16" ht="20.399999999999999">
      <c r="B21" s="15" t="s">
        <v>16</v>
      </c>
      <c r="C21" s="16">
        <f>'2.AF - Obliczenia'!C38</f>
        <v>0</v>
      </c>
      <c r="D21" s="16">
        <f>'2.AF - Obliczenia'!D38</f>
        <v>0</v>
      </c>
      <c r="E21" s="16">
        <f>'2.AF - Obliczenia'!E38</f>
        <v>0</v>
      </c>
      <c r="F21" s="16">
        <f>'2.AF - Obliczenia'!F38</f>
        <v>0</v>
      </c>
      <c r="G21" s="16">
        <f>'2.AF - Obliczenia'!G38</f>
        <v>1648000</v>
      </c>
      <c r="H21" s="16">
        <f>'2.AF - Obliczenia'!H38</f>
        <v>1648000</v>
      </c>
      <c r="I21" s="16">
        <f>'2.AF - Obliczenia'!I38</f>
        <v>1648000</v>
      </c>
      <c r="J21" s="16">
        <f>'2.AF - Obliczenia'!J38</f>
        <v>1648000</v>
      </c>
      <c r="K21" s="16">
        <f>'2.AF - Obliczenia'!K38</f>
        <v>1648000</v>
      </c>
      <c r="L21" s="16">
        <f>'2.AF - Obliczenia'!L38</f>
        <v>1648000</v>
      </c>
      <c r="M21" s="16">
        <f>'2.AF - Obliczenia'!M38</f>
        <v>1648000</v>
      </c>
      <c r="N21" s="16">
        <f>'2.AF - Obliczenia'!N38</f>
        <v>1648000</v>
      </c>
      <c r="O21" s="16">
        <f>'2.AF - Obliczenia'!O38</f>
        <v>1648000</v>
      </c>
      <c r="P21" s="16">
        <f>'2.AF - Obliczenia'!P38</f>
        <v>1648000</v>
      </c>
    </row>
    <row r="22" spans="2:16">
      <c r="B22" s="15" t="s">
        <v>19</v>
      </c>
      <c r="C22" s="11">
        <f>'2.AF - Obliczenia'!C39</f>
        <v>0</v>
      </c>
      <c r="D22" s="11">
        <f>'2.AF - Obliczenia'!D39</f>
        <v>0</v>
      </c>
      <c r="E22" s="11">
        <f>'2.AF - Obliczenia'!E39</f>
        <v>0</v>
      </c>
      <c r="F22" s="11">
        <f>'2.AF - Obliczenia'!F39</f>
        <v>0</v>
      </c>
      <c r="G22" s="11">
        <f>'2.AF - Obliczenia'!G39</f>
        <v>8692264.1292000003</v>
      </c>
      <c r="H22" s="11">
        <f>'2.AF - Obliczenia'!H39</f>
        <v>8692264.1292000003</v>
      </c>
      <c r="I22" s="11">
        <f>'2.AF - Obliczenia'!I39</f>
        <v>8692264.1292000003</v>
      </c>
      <c r="J22" s="11">
        <f>'2.AF - Obliczenia'!J39</f>
        <v>8692264.1292000003</v>
      </c>
      <c r="K22" s="11">
        <f>'2.AF - Obliczenia'!K39</f>
        <v>8692264.1292000003</v>
      </c>
      <c r="L22" s="11">
        <f>'2.AF - Obliczenia'!L39</f>
        <v>8692264.1292000003</v>
      </c>
      <c r="M22" s="11">
        <f>'2.AF - Obliczenia'!M39</f>
        <v>8692264.1292000003</v>
      </c>
      <c r="N22" s="11">
        <f>'2.AF - Obliczenia'!N39</f>
        <v>8692264.1292000003</v>
      </c>
      <c r="O22" s="11">
        <f>'2.AF - Obliczenia'!O39</f>
        <v>8692264.1292000003</v>
      </c>
      <c r="P22" s="11">
        <f>'2.AF - Obliczenia'!P39</f>
        <v>8692264.1292000003</v>
      </c>
    </row>
    <row r="23" spans="2:16" s="4" customFormat="1">
      <c r="B23" s="7" t="s">
        <v>20</v>
      </c>
      <c r="C23" s="8">
        <f>'2.AF - Obliczenia'!C40</f>
        <v>0</v>
      </c>
      <c r="D23" s="8">
        <f>'2.AF - Obliczenia'!D40</f>
        <v>0</v>
      </c>
      <c r="E23" s="8">
        <f>'2.AF - Obliczenia'!E40</f>
        <v>0</v>
      </c>
      <c r="F23" s="8">
        <f>'2.AF - Obliczenia'!F40</f>
        <v>0</v>
      </c>
      <c r="G23" s="8">
        <f>'2.AF - Obliczenia'!G40</f>
        <v>-7044264.1292000003</v>
      </c>
      <c r="H23" s="8">
        <f>'2.AF - Obliczenia'!H40</f>
        <v>-7044264.1292000003</v>
      </c>
      <c r="I23" s="8">
        <f>'2.AF - Obliczenia'!I40</f>
        <v>-7044264.1292000003</v>
      </c>
      <c r="J23" s="8">
        <f>'2.AF - Obliczenia'!J40</f>
        <v>-7044264.1292000003</v>
      </c>
      <c r="K23" s="8">
        <f>'2.AF - Obliczenia'!K40</f>
        <v>-7044264.1292000003</v>
      </c>
      <c r="L23" s="8">
        <f>'2.AF - Obliczenia'!L40</f>
        <v>-7044264.1292000003</v>
      </c>
      <c r="M23" s="8">
        <f>'2.AF - Obliczenia'!M40</f>
        <v>-7044264.1292000003</v>
      </c>
      <c r="N23" s="8">
        <f>'2.AF - Obliczenia'!N40</f>
        <v>-7044264.1292000003</v>
      </c>
      <c r="O23" s="8">
        <f>'2.AF - Obliczenia'!O40</f>
        <v>-7044264.1292000003</v>
      </c>
      <c r="P23" s="8">
        <f>'2.AF - Obliczenia'!P40</f>
        <v>-7044264.1292000003</v>
      </c>
    </row>
    <row r="24" spans="2:16">
      <c r="B24" s="15" t="s">
        <v>21</v>
      </c>
      <c r="C24" s="11">
        <f>'2.AF - Obliczenia'!C41</f>
        <v>0</v>
      </c>
      <c r="D24" s="11">
        <f>'2.AF - Obliczenia'!D41</f>
        <v>0</v>
      </c>
      <c r="E24" s="11">
        <f>'2.AF - Obliczenia'!E41</f>
        <v>0</v>
      </c>
      <c r="F24" s="11">
        <f>'2.AF - Obliczenia'!F41</f>
        <v>0</v>
      </c>
      <c r="G24" s="11">
        <f>'2.AF - Obliczenia'!G41</f>
        <v>4517687.625</v>
      </c>
      <c r="H24" s="11">
        <f>'2.AF - Obliczenia'!H41</f>
        <v>4517687.625</v>
      </c>
      <c r="I24" s="11">
        <f>'2.AF - Obliczenia'!I41</f>
        <v>4517687.625</v>
      </c>
      <c r="J24" s="11">
        <f>'2.AF - Obliczenia'!J41</f>
        <v>4517687.625</v>
      </c>
      <c r="K24" s="11">
        <f>'2.AF - Obliczenia'!K41</f>
        <v>4517687.625</v>
      </c>
      <c r="L24" s="11">
        <f>'2.AF - Obliczenia'!L41</f>
        <v>4517687.625</v>
      </c>
      <c r="M24" s="11">
        <f>'2.AF - Obliczenia'!M41</f>
        <v>4517687.625</v>
      </c>
      <c r="N24" s="11">
        <f>'2.AF - Obliczenia'!N41</f>
        <v>4517687.625</v>
      </c>
      <c r="O24" s="11">
        <f>'2.AF - Obliczenia'!O41</f>
        <v>4517687.625</v>
      </c>
      <c r="P24" s="11">
        <f>'2.AF - Obliczenia'!P41</f>
        <v>4517687.625</v>
      </c>
    </row>
    <row r="25" spans="2:16">
      <c r="B25" s="15" t="s">
        <v>22</v>
      </c>
      <c r="C25" s="11">
        <f>'2.AF - Obliczenia'!C42</f>
        <v>0</v>
      </c>
      <c r="D25" s="11">
        <f>'2.AF - Obliczenia'!D42</f>
        <v>0</v>
      </c>
      <c r="E25" s="11">
        <f>'2.AF - Obliczenia'!E42</f>
        <v>0</v>
      </c>
      <c r="F25" s="11">
        <f>'2.AF - Obliczenia'!F42</f>
        <v>0</v>
      </c>
      <c r="G25" s="11">
        <f>'2.AF - Obliczenia'!G42</f>
        <v>0</v>
      </c>
      <c r="H25" s="11">
        <f>'2.AF - Obliczenia'!H42</f>
        <v>0</v>
      </c>
      <c r="I25" s="11">
        <f>'2.AF - Obliczenia'!I42</f>
        <v>0</v>
      </c>
      <c r="J25" s="11">
        <f>'2.AF - Obliczenia'!J42</f>
        <v>0</v>
      </c>
      <c r="K25" s="11">
        <f>'2.AF - Obliczenia'!K42</f>
        <v>0</v>
      </c>
      <c r="L25" s="11">
        <f>'2.AF - Obliczenia'!L42</f>
        <v>0</v>
      </c>
      <c r="M25" s="11">
        <f>'2.AF - Obliczenia'!M42</f>
        <v>0</v>
      </c>
      <c r="N25" s="11">
        <f>'2.AF - Obliczenia'!N42</f>
        <v>0</v>
      </c>
      <c r="O25" s="11">
        <f>'2.AF - Obliczenia'!O42</f>
        <v>0</v>
      </c>
      <c r="P25" s="11">
        <f>'2.AF - Obliczenia'!P42</f>
        <v>0</v>
      </c>
    </row>
    <row r="26" spans="2:16" s="4" customFormat="1">
      <c r="B26" s="7" t="s">
        <v>23</v>
      </c>
      <c r="C26" s="8">
        <f>'2.AF - Obliczenia'!C43</f>
        <v>0</v>
      </c>
      <c r="D26" s="8">
        <f>'2.AF - Obliczenia'!D43</f>
        <v>0</v>
      </c>
      <c r="E26" s="8">
        <f>'2.AF - Obliczenia'!E43</f>
        <v>0</v>
      </c>
      <c r="F26" s="8">
        <f>'2.AF - Obliczenia'!F43</f>
        <v>0</v>
      </c>
      <c r="G26" s="8">
        <f>'2.AF - Obliczenia'!G43</f>
        <v>-2526576.5042000003</v>
      </c>
      <c r="H26" s="8">
        <f>'2.AF - Obliczenia'!H43</f>
        <v>-2526576.5042000003</v>
      </c>
      <c r="I26" s="8">
        <f>'2.AF - Obliczenia'!I43</f>
        <v>-2526576.5042000003</v>
      </c>
      <c r="J26" s="8">
        <f>'2.AF - Obliczenia'!J43</f>
        <v>-2526576.5042000003</v>
      </c>
      <c r="K26" s="8">
        <f>'2.AF - Obliczenia'!K43</f>
        <v>-2526576.5042000003</v>
      </c>
      <c r="L26" s="8">
        <f>'2.AF - Obliczenia'!L43</f>
        <v>-2526576.5042000003</v>
      </c>
      <c r="M26" s="8">
        <f>'2.AF - Obliczenia'!M43</f>
        <v>-2526576.5042000003</v>
      </c>
      <c r="N26" s="8">
        <f>'2.AF - Obliczenia'!N43</f>
        <v>-2526576.5042000003</v>
      </c>
      <c r="O26" s="8">
        <f>'2.AF - Obliczenia'!O43</f>
        <v>-2526576.5042000003</v>
      </c>
      <c r="P26" s="8">
        <f>'2.AF - Obliczenia'!P43</f>
        <v>-2526576.5042000003</v>
      </c>
    </row>
    <row r="27" spans="2:16">
      <c r="B27" s="15" t="s">
        <v>24</v>
      </c>
      <c r="C27" s="11">
        <f>'2.AF - Obliczenia'!C44</f>
        <v>0</v>
      </c>
      <c r="D27" s="11">
        <f>'2.AF - Obliczenia'!D44</f>
        <v>0</v>
      </c>
      <c r="E27" s="11">
        <f>'2.AF - Obliczenia'!E44</f>
        <v>0</v>
      </c>
      <c r="F27" s="11">
        <f>'2.AF - Obliczenia'!F44</f>
        <v>0</v>
      </c>
      <c r="G27" s="11">
        <f>'2.AF - Obliczenia'!G44</f>
        <v>0</v>
      </c>
      <c r="H27" s="11">
        <f>'2.AF - Obliczenia'!H44</f>
        <v>0</v>
      </c>
      <c r="I27" s="11">
        <f>'2.AF - Obliczenia'!I44</f>
        <v>0</v>
      </c>
      <c r="J27" s="11">
        <f>'2.AF - Obliczenia'!J44</f>
        <v>0</v>
      </c>
      <c r="K27" s="11">
        <f>'2.AF - Obliczenia'!K44</f>
        <v>0</v>
      </c>
      <c r="L27" s="11">
        <f>'2.AF - Obliczenia'!L44</f>
        <v>0</v>
      </c>
      <c r="M27" s="11">
        <f>'2.AF - Obliczenia'!M44</f>
        <v>0</v>
      </c>
      <c r="N27" s="11">
        <f>'2.AF - Obliczenia'!N44</f>
        <v>0</v>
      </c>
      <c r="O27" s="11">
        <f>'2.AF - Obliczenia'!O44</f>
        <v>0</v>
      </c>
      <c r="P27" s="11">
        <f>'2.AF - Obliczenia'!P44</f>
        <v>0</v>
      </c>
    </row>
    <row r="28" spans="2:16">
      <c r="B28" s="15" t="s">
        <v>25</v>
      </c>
      <c r="C28" s="11">
        <f>'2.AF - Obliczenia'!C45</f>
        <v>0</v>
      </c>
      <c r="D28" s="11">
        <f>'2.AF - Obliczenia'!D45</f>
        <v>0</v>
      </c>
      <c r="E28" s="11">
        <f>'2.AF - Obliczenia'!E45</f>
        <v>0</v>
      </c>
      <c r="F28" s="11">
        <f>'2.AF - Obliczenia'!F45</f>
        <v>0</v>
      </c>
      <c r="G28" s="11">
        <f>'2.AF - Obliczenia'!G45</f>
        <v>0</v>
      </c>
      <c r="H28" s="11">
        <f>'2.AF - Obliczenia'!H45</f>
        <v>0</v>
      </c>
      <c r="I28" s="11">
        <f>'2.AF - Obliczenia'!I45</f>
        <v>0</v>
      </c>
      <c r="J28" s="11">
        <f>'2.AF - Obliczenia'!J45</f>
        <v>0</v>
      </c>
      <c r="K28" s="11">
        <f>'2.AF - Obliczenia'!K45</f>
        <v>0</v>
      </c>
      <c r="L28" s="11">
        <f>'2.AF - Obliczenia'!L45</f>
        <v>0</v>
      </c>
      <c r="M28" s="11">
        <f>'2.AF - Obliczenia'!M45</f>
        <v>0</v>
      </c>
      <c r="N28" s="11">
        <f>'2.AF - Obliczenia'!N45</f>
        <v>0</v>
      </c>
      <c r="O28" s="11">
        <f>'2.AF - Obliczenia'!O45</f>
        <v>0</v>
      </c>
      <c r="P28" s="11">
        <f>'2.AF - Obliczenia'!P45</f>
        <v>0</v>
      </c>
    </row>
    <row r="29" spans="2:16" s="4" customFormat="1">
      <c r="B29" s="7" t="s">
        <v>26</v>
      </c>
      <c r="C29" s="8">
        <f>'2.AF - Obliczenia'!C46</f>
        <v>0</v>
      </c>
      <c r="D29" s="8">
        <f>'2.AF - Obliczenia'!D46</f>
        <v>0</v>
      </c>
      <c r="E29" s="8">
        <f>'2.AF - Obliczenia'!E46</f>
        <v>0</v>
      </c>
      <c r="F29" s="8">
        <f>'2.AF - Obliczenia'!F46</f>
        <v>0</v>
      </c>
      <c r="G29" s="8">
        <f>'2.AF - Obliczenia'!G46</f>
        <v>-2526576.5042000003</v>
      </c>
      <c r="H29" s="8">
        <f>'2.AF - Obliczenia'!H46</f>
        <v>-2526576.5042000003</v>
      </c>
      <c r="I29" s="8">
        <f>'2.AF - Obliczenia'!I46</f>
        <v>-2526576.5042000003</v>
      </c>
      <c r="J29" s="8">
        <f>'2.AF - Obliczenia'!J46</f>
        <v>-2526576.5042000003</v>
      </c>
      <c r="K29" s="8">
        <f>'2.AF - Obliczenia'!K46</f>
        <v>-2526576.5042000003</v>
      </c>
      <c r="L29" s="8">
        <f>'2.AF - Obliczenia'!L46</f>
        <v>-2526576.5042000003</v>
      </c>
      <c r="M29" s="8">
        <f>'2.AF - Obliczenia'!M46</f>
        <v>-2526576.5042000003</v>
      </c>
      <c r="N29" s="8">
        <f>'2.AF - Obliczenia'!N46</f>
        <v>-2526576.5042000003</v>
      </c>
      <c r="O29" s="8">
        <f>'2.AF - Obliczenia'!O46</f>
        <v>-2526576.5042000003</v>
      </c>
      <c r="P29" s="8">
        <f>'2.AF - Obliczenia'!P46</f>
        <v>-2526576.5042000003</v>
      </c>
    </row>
    <row r="30" spans="2:16" ht="20.399999999999999">
      <c r="B30" s="15" t="s">
        <v>27</v>
      </c>
      <c r="C30" s="11">
        <f>'2.AF - Obliczenia'!C47</f>
        <v>0</v>
      </c>
      <c r="D30" s="11">
        <f>'2.AF - Obliczenia'!D47</f>
        <v>0</v>
      </c>
      <c r="E30" s="11">
        <f>'2.AF - Obliczenia'!E47</f>
        <v>0</v>
      </c>
      <c r="F30" s="11">
        <f>'2.AF - Obliczenia'!F47</f>
        <v>0</v>
      </c>
      <c r="G30" s="11">
        <f>'2.AF - Obliczenia'!G47</f>
        <v>0</v>
      </c>
      <c r="H30" s="11">
        <f>'2.AF - Obliczenia'!H47</f>
        <v>0</v>
      </c>
      <c r="I30" s="11">
        <f>'2.AF - Obliczenia'!I47</f>
        <v>0</v>
      </c>
      <c r="J30" s="11">
        <f>'2.AF - Obliczenia'!J47</f>
        <v>0</v>
      </c>
      <c r="K30" s="11">
        <f>'2.AF - Obliczenia'!K47</f>
        <v>0</v>
      </c>
      <c r="L30" s="11">
        <f>'2.AF - Obliczenia'!L47</f>
        <v>0</v>
      </c>
      <c r="M30" s="11">
        <f>'2.AF - Obliczenia'!M47</f>
        <v>0</v>
      </c>
      <c r="N30" s="11">
        <f>'2.AF - Obliczenia'!N47</f>
        <v>0</v>
      </c>
      <c r="O30" s="11">
        <f>'2.AF - Obliczenia'!O47</f>
        <v>0</v>
      </c>
      <c r="P30" s="11">
        <f>'2.AF - Obliczenia'!P47</f>
        <v>0</v>
      </c>
    </row>
    <row r="31" spans="2:16" s="4" customFormat="1">
      <c r="B31" s="7" t="s">
        <v>28</v>
      </c>
      <c r="C31" s="8">
        <f>'2.AF - Obliczenia'!C48</f>
        <v>0</v>
      </c>
      <c r="D31" s="8">
        <f>'2.AF - Obliczenia'!D48</f>
        <v>0</v>
      </c>
      <c r="E31" s="8">
        <f>'2.AF - Obliczenia'!E48</f>
        <v>0</v>
      </c>
      <c r="F31" s="8">
        <f>'2.AF - Obliczenia'!F48</f>
        <v>0</v>
      </c>
      <c r="G31" s="8">
        <f>'2.AF - Obliczenia'!G48</f>
        <v>-2526576.5042000003</v>
      </c>
      <c r="H31" s="8">
        <f>'2.AF - Obliczenia'!H48</f>
        <v>-2526576.5042000003</v>
      </c>
      <c r="I31" s="8">
        <f>'2.AF - Obliczenia'!I48</f>
        <v>-2526576.5042000003</v>
      </c>
      <c r="J31" s="8">
        <f>'2.AF - Obliczenia'!J48</f>
        <v>-2526576.5042000003</v>
      </c>
      <c r="K31" s="8">
        <f>'2.AF - Obliczenia'!K48</f>
        <v>-2526576.5042000003</v>
      </c>
      <c r="L31" s="8">
        <f>'2.AF - Obliczenia'!L48</f>
        <v>-2526576.5042000003</v>
      </c>
      <c r="M31" s="8">
        <f>'2.AF - Obliczenia'!M48</f>
        <v>-2526576.5042000003</v>
      </c>
      <c r="N31" s="8">
        <f>'2.AF - Obliczenia'!N48</f>
        <v>-2526576.5042000003</v>
      </c>
      <c r="O31" s="8">
        <f>'2.AF - Obliczenia'!O48</f>
        <v>-2526576.5042000003</v>
      </c>
      <c r="P31" s="8">
        <f>'2.AF - Obliczenia'!P48</f>
        <v>-2526576.5042000003</v>
      </c>
    </row>
    <row r="32" spans="2:16" ht="20.399999999999999">
      <c r="B32" s="15" t="s">
        <v>29</v>
      </c>
      <c r="C32" s="11">
        <f>'2.AF - Obliczenia'!C49</f>
        <v>0</v>
      </c>
      <c r="D32" s="11">
        <f>'2.AF - Obliczenia'!D49</f>
        <v>0</v>
      </c>
      <c r="E32" s="11">
        <f>'2.AF - Obliczenia'!E49</f>
        <v>0</v>
      </c>
      <c r="F32" s="11">
        <f>'2.AF - Obliczenia'!F49</f>
        <v>0</v>
      </c>
      <c r="G32" s="11">
        <f>'2.AF - Obliczenia'!G49</f>
        <v>0</v>
      </c>
      <c r="H32" s="11">
        <f>'2.AF - Obliczenia'!H49</f>
        <v>0</v>
      </c>
      <c r="I32" s="11">
        <f>'2.AF - Obliczenia'!I49</f>
        <v>0</v>
      </c>
      <c r="J32" s="11">
        <f>'2.AF - Obliczenia'!J49</f>
        <v>0</v>
      </c>
      <c r="K32" s="11">
        <f>'2.AF - Obliczenia'!K49</f>
        <v>0</v>
      </c>
      <c r="L32" s="11">
        <f>'2.AF - Obliczenia'!L49</f>
        <v>0</v>
      </c>
      <c r="M32" s="11">
        <f>'2.AF - Obliczenia'!M49</f>
        <v>0</v>
      </c>
      <c r="N32" s="11">
        <f>'2.AF - Obliczenia'!N49</f>
        <v>0</v>
      </c>
      <c r="O32" s="11">
        <f>'2.AF - Obliczenia'!O49</f>
        <v>0</v>
      </c>
      <c r="P32" s="11">
        <f>'2.AF - Obliczenia'!P49</f>
        <v>0</v>
      </c>
    </row>
    <row r="33" spans="2:16" s="4" customFormat="1">
      <c r="B33" s="7" t="s">
        <v>30</v>
      </c>
      <c r="C33" s="8">
        <f>'2.AF - Obliczenia'!C50</f>
        <v>0</v>
      </c>
      <c r="D33" s="8">
        <f>'2.AF - Obliczenia'!D50</f>
        <v>0</v>
      </c>
      <c r="E33" s="8">
        <f>'2.AF - Obliczenia'!E50</f>
        <v>0</v>
      </c>
      <c r="F33" s="8">
        <f>'2.AF - Obliczenia'!F50</f>
        <v>0</v>
      </c>
      <c r="G33" s="8">
        <f>'2.AF - Obliczenia'!G50</f>
        <v>-2526576.5042000003</v>
      </c>
      <c r="H33" s="8">
        <f>'2.AF - Obliczenia'!H50</f>
        <v>-2526576.5042000003</v>
      </c>
      <c r="I33" s="8">
        <f>'2.AF - Obliczenia'!I50</f>
        <v>-2526576.5042000003</v>
      </c>
      <c r="J33" s="8">
        <f>'2.AF - Obliczenia'!J50</f>
        <v>-2526576.5042000003</v>
      </c>
      <c r="K33" s="8">
        <f>'2.AF - Obliczenia'!K50</f>
        <v>-2526576.5042000003</v>
      </c>
      <c r="L33" s="8">
        <f>'2.AF - Obliczenia'!L50</f>
        <v>-2526576.5042000003</v>
      </c>
      <c r="M33" s="8">
        <f>'2.AF - Obliczenia'!M50</f>
        <v>-2526576.5042000003</v>
      </c>
      <c r="N33" s="8">
        <f>'2.AF - Obliczenia'!N50</f>
        <v>-2526576.5042000003</v>
      </c>
      <c r="O33" s="8">
        <f>'2.AF - Obliczenia'!O50</f>
        <v>-2526576.5042000003</v>
      </c>
      <c r="P33" s="8">
        <f>'2.AF - Obliczenia'!P50</f>
        <v>-2526576.5042000003</v>
      </c>
    </row>
    <row r="35" spans="2:16">
      <c r="B35" s="4" t="s">
        <v>143</v>
      </c>
    </row>
    <row r="37" spans="2:16">
      <c r="B37" s="17" t="s">
        <v>134</v>
      </c>
      <c r="C37" s="6">
        <f>'1. AF - Założenia'!C4</f>
        <v>2025</v>
      </c>
      <c r="D37" s="6">
        <f>'1. AF - Założenia'!D4</f>
        <v>2026</v>
      </c>
      <c r="E37" s="6">
        <f>'1. AF - Założenia'!E4</f>
        <v>2027</v>
      </c>
      <c r="F37" s="6">
        <f>'1. AF - Założenia'!F4</f>
        <v>2028</v>
      </c>
      <c r="G37" s="6">
        <f>'1. AF - Założenia'!G4</f>
        <v>2029</v>
      </c>
      <c r="H37" s="6">
        <f>'1. AF - Założenia'!H4</f>
        <v>2030</v>
      </c>
      <c r="I37" s="6">
        <f>'1. AF - Założenia'!I4</f>
        <v>2031</v>
      </c>
      <c r="J37" s="6">
        <f>'1. AF - Założenia'!J4</f>
        <v>2032</v>
      </c>
      <c r="K37" s="6">
        <f>'1. AF - Założenia'!K4</f>
        <v>2033</v>
      </c>
      <c r="L37" s="6">
        <f>'1. AF - Założenia'!L4</f>
        <v>2034</v>
      </c>
      <c r="M37" s="6">
        <f>'1. AF - Założenia'!M4</f>
        <v>2035</v>
      </c>
      <c r="N37" s="6">
        <f>'1. AF - Założenia'!N4</f>
        <v>2036</v>
      </c>
      <c r="O37" s="6">
        <f>'1. AF - Założenia'!O4</f>
        <v>2037</v>
      </c>
      <c r="P37" s="6">
        <f>'1. AF - Założenia'!P4</f>
        <v>2038</v>
      </c>
    </row>
    <row r="38" spans="2:16">
      <c r="B38" s="7" t="s">
        <v>31</v>
      </c>
      <c r="C38" s="8">
        <f>'2.AF - Obliczenia'!C55</f>
        <v>0</v>
      </c>
      <c r="D38" s="8">
        <f>'2.AF - Obliczenia'!D55</f>
        <v>34734869.839999996</v>
      </c>
      <c r="E38" s="8">
        <f>'2.AF - Obliczenia'!E55</f>
        <v>115548167.44999999</v>
      </c>
      <c r="F38" s="8">
        <f>'2.AF - Obliczenia'!F55</f>
        <v>180707505</v>
      </c>
      <c r="G38" s="8">
        <f>'2.AF - Obliczenia'!G55</f>
        <v>176189817.375</v>
      </c>
      <c r="H38" s="8">
        <f>'2.AF - Obliczenia'!H55</f>
        <v>171672129.75</v>
      </c>
      <c r="I38" s="8">
        <f>'2.AF - Obliczenia'!I55</f>
        <v>167154442.125</v>
      </c>
      <c r="J38" s="8">
        <f>'2.AF - Obliczenia'!J55</f>
        <v>162636754.5</v>
      </c>
      <c r="K38" s="8">
        <f>'2.AF - Obliczenia'!K55</f>
        <v>158119066.875</v>
      </c>
      <c r="L38" s="8">
        <f>'2.AF - Obliczenia'!L55</f>
        <v>153601379.25</v>
      </c>
      <c r="M38" s="8">
        <f>'2.AF - Obliczenia'!M55</f>
        <v>149083691.625</v>
      </c>
      <c r="N38" s="8">
        <f>'2.AF - Obliczenia'!N55</f>
        <v>144566004</v>
      </c>
      <c r="O38" s="8">
        <f>'2.AF - Obliczenia'!O55</f>
        <v>140048316.375</v>
      </c>
      <c r="P38" s="8">
        <f>'2.AF - Obliczenia'!P55</f>
        <v>135530628.75</v>
      </c>
    </row>
    <row r="39" spans="2:16">
      <c r="B39" s="15" t="s">
        <v>32</v>
      </c>
      <c r="C39" s="11">
        <f>'2.AF - Obliczenia'!C56</f>
        <v>0</v>
      </c>
      <c r="D39" s="11">
        <f>'2.AF - Obliczenia'!D56</f>
        <v>0</v>
      </c>
      <c r="E39" s="11">
        <f>'2.AF - Obliczenia'!E56</f>
        <v>0</v>
      </c>
      <c r="F39" s="11">
        <f>'2.AF - Obliczenia'!F56</f>
        <v>0</v>
      </c>
      <c r="G39" s="11">
        <f>'2.AF - Obliczenia'!G56</f>
        <v>0</v>
      </c>
      <c r="H39" s="11">
        <f>'2.AF - Obliczenia'!H56</f>
        <v>0</v>
      </c>
      <c r="I39" s="11">
        <f>'2.AF - Obliczenia'!I56</f>
        <v>0</v>
      </c>
      <c r="J39" s="11">
        <f>'2.AF - Obliczenia'!J56</f>
        <v>0</v>
      </c>
      <c r="K39" s="11">
        <f>'2.AF - Obliczenia'!K56</f>
        <v>0</v>
      </c>
      <c r="L39" s="11">
        <f>'2.AF - Obliczenia'!L56</f>
        <v>0</v>
      </c>
      <c r="M39" s="11">
        <f>'2.AF - Obliczenia'!M56</f>
        <v>0</v>
      </c>
      <c r="N39" s="11">
        <f>'2.AF - Obliczenia'!N56</f>
        <v>0</v>
      </c>
      <c r="O39" s="11">
        <f>'2.AF - Obliczenia'!O56</f>
        <v>0</v>
      </c>
      <c r="P39" s="11">
        <f>'2.AF - Obliczenia'!P56</f>
        <v>0</v>
      </c>
    </row>
    <row r="40" spans="2:16">
      <c r="B40" s="15" t="s">
        <v>33</v>
      </c>
      <c r="C40" s="11">
        <f>'2.AF - Obliczenia'!C57</f>
        <v>0</v>
      </c>
      <c r="D40" s="11">
        <f>'2.AF - Obliczenia'!D57</f>
        <v>34734869.839999996</v>
      </c>
      <c r="E40" s="11">
        <f>'2.AF - Obliczenia'!E57</f>
        <v>115548167.44999999</v>
      </c>
      <c r="F40" s="11">
        <f>'2.AF - Obliczenia'!F57</f>
        <v>180707505</v>
      </c>
      <c r="G40" s="11">
        <f>'2.AF - Obliczenia'!G57</f>
        <v>176189817.375</v>
      </c>
      <c r="H40" s="11">
        <f>'2.AF - Obliczenia'!H57</f>
        <v>171672129.75</v>
      </c>
      <c r="I40" s="11">
        <f>'2.AF - Obliczenia'!I57</f>
        <v>167154442.125</v>
      </c>
      <c r="J40" s="11">
        <f>'2.AF - Obliczenia'!J57</f>
        <v>162636754.5</v>
      </c>
      <c r="K40" s="11">
        <f>'2.AF - Obliczenia'!K57</f>
        <v>158119066.875</v>
      </c>
      <c r="L40" s="11">
        <f>'2.AF - Obliczenia'!L57</f>
        <v>153601379.25</v>
      </c>
      <c r="M40" s="11">
        <f>'2.AF - Obliczenia'!M57</f>
        <v>149083691.625</v>
      </c>
      <c r="N40" s="11">
        <f>'2.AF - Obliczenia'!N57</f>
        <v>144566004</v>
      </c>
      <c r="O40" s="11">
        <f>'2.AF - Obliczenia'!O57</f>
        <v>140048316.375</v>
      </c>
      <c r="P40" s="11">
        <f>'2.AF - Obliczenia'!P57</f>
        <v>135530628.75</v>
      </c>
    </row>
    <row r="41" spans="2:16">
      <c r="B41" s="15" t="s">
        <v>34</v>
      </c>
      <c r="C41" s="11">
        <f>'2.AF - Obliczenia'!C58</f>
        <v>0</v>
      </c>
      <c r="D41" s="11">
        <f>'2.AF - Obliczenia'!D58</f>
        <v>0</v>
      </c>
      <c r="E41" s="11">
        <f>'2.AF - Obliczenia'!E58</f>
        <v>0</v>
      </c>
      <c r="F41" s="11">
        <f>'2.AF - Obliczenia'!F58</f>
        <v>0</v>
      </c>
      <c r="G41" s="11">
        <f>'2.AF - Obliczenia'!G58</f>
        <v>0</v>
      </c>
      <c r="H41" s="11">
        <f>'2.AF - Obliczenia'!H58</f>
        <v>0</v>
      </c>
      <c r="I41" s="11">
        <f>'2.AF - Obliczenia'!I58</f>
        <v>0</v>
      </c>
      <c r="J41" s="11">
        <f>'2.AF - Obliczenia'!J58</f>
        <v>0</v>
      </c>
      <c r="K41" s="11">
        <f>'2.AF - Obliczenia'!K58</f>
        <v>0</v>
      </c>
      <c r="L41" s="11">
        <f>'2.AF - Obliczenia'!L58</f>
        <v>0</v>
      </c>
      <c r="M41" s="11">
        <f>'2.AF - Obliczenia'!M58</f>
        <v>0</v>
      </c>
      <c r="N41" s="11">
        <f>'2.AF - Obliczenia'!N58</f>
        <v>0</v>
      </c>
      <c r="O41" s="11">
        <f>'2.AF - Obliczenia'!O58</f>
        <v>0</v>
      </c>
      <c r="P41" s="11">
        <f>'2.AF - Obliczenia'!P58</f>
        <v>0</v>
      </c>
    </row>
    <row r="42" spans="2:16">
      <c r="B42" s="15" t="s">
        <v>35</v>
      </c>
      <c r="C42" s="11">
        <f>'2.AF - Obliczenia'!C59</f>
        <v>0</v>
      </c>
      <c r="D42" s="11">
        <f>'2.AF - Obliczenia'!D59</f>
        <v>0</v>
      </c>
      <c r="E42" s="11">
        <f>'2.AF - Obliczenia'!E59</f>
        <v>0</v>
      </c>
      <c r="F42" s="11">
        <f>'2.AF - Obliczenia'!F59</f>
        <v>0</v>
      </c>
      <c r="G42" s="11">
        <f>'2.AF - Obliczenia'!G59</f>
        <v>0</v>
      </c>
      <c r="H42" s="11">
        <f>'2.AF - Obliczenia'!H59</f>
        <v>0</v>
      </c>
      <c r="I42" s="11">
        <f>'2.AF - Obliczenia'!I59</f>
        <v>0</v>
      </c>
      <c r="J42" s="11">
        <f>'2.AF - Obliczenia'!J59</f>
        <v>0</v>
      </c>
      <c r="K42" s="11">
        <f>'2.AF - Obliczenia'!K59</f>
        <v>0</v>
      </c>
      <c r="L42" s="11">
        <f>'2.AF - Obliczenia'!L59</f>
        <v>0</v>
      </c>
      <c r="M42" s="11">
        <f>'2.AF - Obliczenia'!M59</f>
        <v>0</v>
      </c>
      <c r="N42" s="11">
        <f>'2.AF - Obliczenia'!N59</f>
        <v>0</v>
      </c>
      <c r="O42" s="11">
        <f>'2.AF - Obliczenia'!O59</f>
        <v>0</v>
      </c>
      <c r="P42" s="11">
        <f>'2.AF - Obliczenia'!P59</f>
        <v>0</v>
      </c>
    </row>
    <row r="43" spans="2:16">
      <c r="B43" s="15" t="s">
        <v>36</v>
      </c>
      <c r="C43" s="11">
        <f>'2.AF - Obliczenia'!C60</f>
        <v>0</v>
      </c>
      <c r="D43" s="11">
        <f>'2.AF - Obliczenia'!D60</f>
        <v>0</v>
      </c>
      <c r="E43" s="11">
        <f>'2.AF - Obliczenia'!E60</f>
        <v>0</v>
      </c>
      <c r="F43" s="11">
        <f>'2.AF - Obliczenia'!F60</f>
        <v>0</v>
      </c>
      <c r="G43" s="11">
        <f>'2.AF - Obliczenia'!G60</f>
        <v>0</v>
      </c>
      <c r="H43" s="11">
        <f>'2.AF - Obliczenia'!H60</f>
        <v>0</v>
      </c>
      <c r="I43" s="11">
        <f>'2.AF - Obliczenia'!I60</f>
        <v>0</v>
      </c>
      <c r="J43" s="11">
        <f>'2.AF - Obliczenia'!J60</f>
        <v>0</v>
      </c>
      <c r="K43" s="11">
        <f>'2.AF - Obliczenia'!K60</f>
        <v>0</v>
      </c>
      <c r="L43" s="11">
        <f>'2.AF - Obliczenia'!L60</f>
        <v>0</v>
      </c>
      <c r="M43" s="11">
        <f>'2.AF - Obliczenia'!M60</f>
        <v>0</v>
      </c>
      <c r="N43" s="11">
        <f>'2.AF - Obliczenia'!N60</f>
        <v>0</v>
      </c>
      <c r="O43" s="11">
        <f>'2.AF - Obliczenia'!O60</f>
        <v>0</v>
      </c>
      <c r="P43" s="11">
        <f>'2.AF - Obliczenia'!P60</f>
        <v>0</v>
      </c>
    </row>
    <row r="44" spans="2:16">
      <c r="B44" s="7" t="s">
        <v>37</v>
      </c>
      <c r="C44" s="8">
        <f>'2.AF - Obliczenia'!C61</f>
        <v>0</v>
      </c>
      <c r="D44" s="8">
        <f>'2.AF - Obliczenia'!D61</f>
        <v>0</v>
      </c>
      <c r="E44" s="8">
        <f>'2.AF - Obliczenia'!E61</f>
        <v>0</v>
      </c>
      <c r="F44" s="8">
        <f>'2.AF - Obliczenia'!F61</f>
        <v>0</v>
      </c>
      <c r="G44" s="8">
        <f>'2.AF - Obliczenia'!G61</f>
        <v>0</v>
      </c>
      <c r="H44" s="8">
        <f>'2.AF - Obliczenia'!H61</f>
        <v>0</v>
      </c>
      <c r="I44" s="8">
        <f>'2.AF - Obliczenia'!I61</f>
        <v>0</v>
      </c>
      <c r="J44" s="8">
        <f>'2.AF - Obliczenia'!J61</f>
        <v>0</v>
      </c>
      <c r="K44" s="8">
        <f>'2.AF - Obliczenia'!K61</f>
        <v>0</v>
      </c>
      <c r="L44" s="8">
        <f>'2.AF - Obliczenia'!L61</f>
        <v>0</v>
      </c>
      <c r="M44" s="8">
        <f>'2.AF - Obliczenia'!M61</f>
        <v>0</v>
      </c>
      <c r="N44" s="8">
        <f>'2.AF - Obliczenia'!N61</f>
        <v>0</v>
      </c>
      <c r="O44" s="8">
        <f>'2.AF - Obliczenia'!O61</f>
        <v>0</v>
      </c>
      <c r="P44" s="8">
        <f>'2.AF - Obliczenia'!P61</f>
        <v>0</v>
      </c>
    </row>
    <row r="45" spans="2:16">
      <c r="B45" s="15" t="s">
        <v>38</v>
      </c>
      <c r="C45" s="11">
        <f>'2.AF - Obliczenia'!C62</f>
        <v>0</v>
      </c>
      <c r="D45" s="11">
        <f>'2.AF - Obliczenia'!D62</f>
        <v>0</v>
      </c>
      <c r="E45" s="11">
        <f>'2.AF - Obliczenia'!E62</f>
        <v>0</v>
      </c>
      <c r="F45" s="11">
        <f>'2.AF - Obliczenia'!F62</f>
        <v>0</v>
      </c>
      <c r="G45" s="11">
        <f>'2.AF - Obliczenia'!G62</f>
        <v>0</v>
      </c>
      <c r="H45" s="11">
        <f>'2.AF - Obliczenia'!H62</f>
        <v>0</v>
      </c>
      <c r="I45" s="11">
        <f>'2.AF - Obliczenia'!I62</f>
        <v>0</v>
      </c>
      <c r="J45" s="11">
        <f>'2.AF - Obliczenia'!J62</f>
        <v>0</v>
      </c>
      <c r="K45" s="11">
        <f>'2.AF - Obliczenia'!K62</f>
        <v>0</v>
      </c>
      <c r="L45" s="11">
        <f>'2.AF - Obliczenia'!L62</f>
        <v>0</v>
      </c>
      <c r="M45" s="11">
        <f>'2.AF - Obliczenia'!M62</f>
        <v>0</v>
      </c>
      <c r="N45" s="11">
        <f>'2.AF - Obliczenia'!N62</f>
        <v>0</v>
      </c>
      <c r="O45" s="11">
        <f>'2.AF - Obliczenia'!O62</f>
        <v>0</v>
      </c>
      <c r="P45" s="11">
        <f>'2.AF - Obliczenia'!P62</f>
        <v>0</v>
      </c>
    </row>
    <row r="46" spans="2:16">
      <c r="B46" s="15" t="s">
        <v>39</v>
      </c>
      <c r="C46" s="11">
        <f>'2.AF - Obliczenia'!C63</f>
        <v>0</v>
      </c>
      <c r="D46" s="11">
        <f>'2.AF - Obliczenia'!D63</f>
        <v>0</v>
      </c>
      <c r="E46" s="11">
        <f>'2.AF - Obliczenia'!E63</f>
        <v>0</v>
      </c>
      <c r="F46" s="11">
        <f>'2.AF - Obliczenia'!F63</f>
        <v>0</v>
      </c>
      <c r="G46" s="11">
        <f>'2.AF - Obliczenia'!G63</f>
        <v>0</v>
      </c>
      <c r="H46" s="11">
        <f>'2.AF - Obliczenia'!H63</f>
        <v>0</v>
      </c>
      <c r="I46" s="11">
        <f>'2.AF - Obliczenia'!I63</f>
        <v>0</v>
      </c>
      <c r="J46" s="11">
        <f>'2.AF - Obliczenia'!J63</f>
        <v>0</v>
      </c>
      <c r="K46" s="11">
        <f>'2.AF - Obliczenia'!K63</f>
        <v>0</v>
      </c>
      <c r="L46" s="11">
        <f>'2.AF - Obliczenia'!L63</f>
        <v>0</v>
      </c>
      <c r="M46" s="11">
        <f>'2.AF - Obliczenia'!M63</f>
        <v>0</v>
      </c>
      <c r="N46" s="11">
        <f>'2.AF - Obliczenia'!N63</f>
        <v>0</v>
      </c>
      <c r="O46" s="11">
        <f>'2.AF - Obliczenia'!O63</f>
        <v>0</v>
      </c>
      <c r="P46" s="11">
        <f>'2.AF - Obliczenia'!P63</f>
        <v>0</v>
      </c>
    </row>
    <row r="47" spans="2:16">
      <c r="B47" s="15" t="s">
        <v>40</v>
      </c>
      <c r="C47" s="16">
        <f>'2.AF - Obliczenia'!C64</f>
        <v>0</v>
      </c>
      <c r="D47" s="16">
        <f>'2.AF - Obliczenia'!D64</f>
        <v>0</v>
      </c>
      <c r="E47" s="16">
        <f>'2.AF - Obliczenia'!E64</f>
        <v>0</v>
      </c>
      <c r="F47" s="16">
        <f>'2.AF - Obliczenia'!F64</f>
        <v>0</v>
      </c>
      <c r="G47" s="16">
        <f>'2.AF - Obliczenia'!G64</f>
        <v>0</v>
      </c>
      <c r="H47" s="16">
        <f>'2.AF - Obliczenia'!H64</f>
        <v>0</v>
      </c>
      <c r="I47" s="16">
        <f>'2.AF - Obliczenia'!I64</f>
        <v>0</v>
      </c>
      <c r="J47" s="16">
        <f>'2.AF - Obliczenia'!J64</f>
        <v>0</v>
      </c>
      <c r="K47" s="16">
        <f>'2.AF - Obliczenia'!K64</f>
        <v>0</v>
      </c>
      <c r="L47" s="16">
        <f>'2.AF - Obliczenia'!L64</f>
        <v>0</v>
      </c>
      <c r="M47" s="16">
        <f>'2.AF - Obliczenia'!M64</f>
        <v>0</v>
      </c>
      <c r="N47" s="16">
        <f>'2.AF - Obliczenia'!N64</f>
        <v>0</v>
      </c>
      <c r="O47" s="16">
        <f>'2.AF - Obliczenia'!O64</f>
        <v>0</v>
      </c>
      <c r="P47" s="16">
        <f>'2.AF - Obliczenia'!P64</f>
        <v>0</v>
      </c>
    </row>
    <row r="48" spans="2:16">
      <c r="B48" s="15" t="s">
        <v>41</v>
      </c>
      <c r="C48" s="16">
        <f>'2.AF - Obliczenia'!C65</f>
        <v>0</v>
      </c>
      <c r="D48" s="16">
        <f>'2.AF - Obliczenia'!D65</f>
        <v>0</v>
      </c>
      <c r="E48" s="16">
        <f>'2.AF - Obliczenia'!E65</f>
        <v>0</v>
      </c>
      <c r="F48" s="16">
        <f>'2.AF - Obliczenia'!F65</f>
        <v>0</v>
      </c>
      <c r="G48" s="16">
        <f>'2.AF - Obliczenia'!G65</f>
        <v>0</v>
      </c>
      <c r="H48" s="16">
        <f>'2.AF - Obliczenia'!H65</f>
        <v>0</v>
      </c>
      <c r="I48" s="16">
        <f>'2.AF - Obliczenia'!I65</f>
        <v>0</v>
      </c>
      <c r="J48" s="16">
        <f>'2.AF - Obliczenia'!J65</f>
        <v>0</v>
      </c>
      <c r="K48" s="16">
        <f>'2.AF - Obliczenia'!K65</f>
        <v>0</v>
      </c>
      <c r="L48" s="16">
        <f>'2.AF - Obliczenia'!L65</f>
        <v>0</v>
      </c>
      <c r="M48" s="16">
        <f>'2.AF - Obliczenia'!M65</f>
        <v>0</v>
      </c>
      <c r="N48" s="16">
        <f>'2.AF - Obliczenia'!N65</f>
        <v>0</v>
      </c>
      <c r="O48" s="16">
        <f>'2.AF - Obliczenia'!O65</f>
        <v>0</v>
      </c>
      <c r="P48" s="16">
        <f>'2.AF - Obliczenia'!P65</f>
        <v>0</v>
      </c>
    </row>
    <row r="49" spans="2:16">
      <c r="B49" s="7" t="s">
        <v>42</v>
      </c>
      <c r="C49" s="8">
        <f>'2.AF - Obliczenia'!C66</f>
        <v>0</v>
      </c>
      <c r="D49" s="8">
        <f>'2.AF - Obliczenia'!D66</f>
        <v>34734869.839999996</v>
      </c>
      <c r="E49" s="8">
        <f>'2.AF - Obliczenia'!E66</f>
        <v>115548167.44999999</v>
      </c>
      <c r="F49" s="8">
        <f>'2.AF - Obliczenia'!F66</f>
        <v>180707505</v>
      </c>
      <c r="G49" s="8">
        <f>'2.AF - Obliczenia'!G66</f>
        <v>176189817.375</v>
      </c>
      <c r="H49" s="8">
        <f>'2.AF - Obliczenia'!H66</f>
        <v>171672129.75</v>
      </c>
      <c r="I49" s="8">
        <f>'2.AF - Obliczenia'!I66</f>
        <v>167154442.125</v>
      </c>
      <c r="J49" s="8">
        <f>'2.AF - Obliczenia'!J66</f>
        <v>162636754.5</v>
      </c>
      <c r="K49" s="8">
        <f>'2.AF - Obliczenia'!K66</f>
        <v>158119066.875</v>
      </c>
      <c r="L49" s="8">
        <f>'2.AF - Obliczenia'!L66</f>
        <v>153601379.25</v>
      </c>
      <c r="M49" s="8">
        <f>'2.AF - Obliczenia'!M66</f>
        <v>149083691.625</v>
      </c>
      <c r="N49" s="8">
        <f>'2.AF - Obliczenia'!N66</f>
        <v>144566004</v>
      </c>
      <c r="O49" s="8">
        <f>'2.AF - Obliczenia'!O66</f>
        <v>140048316.375</v>
      </c>
      <c r="P49" s="8">
        <f>'2.AF - Obliczenia'!P66</f>
        <v>135530628.75</v>
      </c>
    </row>
    <row r="50" spans="2:16">
      <c r="B50" s="7" t="s">
        <v>43</v>
      </c>
      <c r="C50" s="8">
        <f>'2.AF - Obliczenia'!C67</f>
        <v>0</v>
      </c>
      <c r="D50" s="8">
        <f>'2.AF - Obliczenia'!D67</f>
        <v>816896.55</v>
      </c>
      <c r="E50" s="8">
        <f>'2.AF - Obliczenia'!E67</f>
        <v>2777448.27</v>
      </c>
      <c r="F50" s="8">
        <f>'2.AF - Obliczenia'!F67</f>
        <v>4723050</v>
      </c>
      <c r="G50" s="8">
        <f>'2.AF - Obliczenia'!G67</f>
        <v>4723050</v>
      </c>
      <c r="H50" s="8">
        <f>'2.AF - Obliczenia'!H67</f>
        <v>4723050</v>
      </c>
      <c r="I50" s="8">
        <f>'2.AF - Obliczenia'!I67</f>
        <v>4723050</v>
      </c>
      <c r="J50" s="8">
        <f>'2.AF - Obliczenia'!J67</f>
        <v>4723050</v>
      </c>
      <c r="K50" s="8">
        <f>'2.AF - Obliczenia'!K67</f>
        <v>4723050</v>
      </c>
      <c r="L50" s="8">
        <f>'2.AF - Obliczenia'!L67</f>
        <v>4723050</v>
      </c>
      <c r="M50" s="8">
        <f>'2.AF - Obliczenia'!M67</f>
        <v>4723050</v>
      </c>
      <c r="N50" s="8">
        <f>'2.AF - Obliczenia'!N67</f>
        <v>4723050</v>
      </c>
      <c r="O50" s="8">
        <f>'2.AF - Obliczenia'!O67</f>
        <v>4723050</v>
      </c>
      <c r="P50" s="8">
        <f>'2.AF - Obliczenia'!P67</f>
        <v>4723050</v>
      </c>
    </row>
    <row r="51" spans="2:16">
      <c r="B51" s="15" t="s">
        <v>44</v>
      </c>
      <c r="C51" s="11">
        <f>'2.AF - Obliczenia'!C68</f>
        <v>0</v>
      </c>
      <c r="D51" s="11">
        <f>'2.AF - Obliczenia'!D68</f>
        <v>816896.55</v>
      </c>
      <c r="E51" s="11">
        <f>'2.AF - Obliczenia'!E68</f>
        <v>2777448.27</v>
      </c>
      <c r="F51" s="11">
        <f>'2.AF - Obliczenia'!F68</f>
        <v>4723050</v>
      </c>
      <c r="G51" s="11">
        <f>'2.AF - Obliczenia'!G68</f>
        <v>7249626.5042000003</v>
      </c>
      <c r="H51" s="11">
        <f>'2.AF - Obliczenia'!H68</f>
        <v>9776203.0084000006</v>
      </c>
      <c r="I51" s="11">
        <f>'2.AF - Obliczenia'!I68</f>
        <v>12302779.512600001</v>
      </c>
      <c r="J51" s="11">
        <f>'2.AF - Obliczenia'!J68</f>
        <v>14829356.016800001</v>
      </c>
      <c r="K51" s="11">
        <f>'2.AF - Obliczenia'!K68</f>
        <v>17355932.521000002</v>
      </c>
      <c r="L51" s="11">
        <f>'2.AF - Obliczenia'!L68</f>
        <v>19882509.025200002</v>
      </c>
      <c r="M51" s="11">
        <f>'2.AF - Obliczenia'!M68</f>
        <v>22409085.529400002</v>
      </c>
      <c r="N51" s="11">
        <f>'2.AF - Obliczenia'!N68</f>
        <v>24935662.033600003</v>
      </c>
      <c r="O51" s="11">
        <f>'2.AF - Obliczenia'!O68</f>
        <v>27462238.537800003</v>
      </c>
      <c r="P51" s="11">
        <f>'2.AF - Obliczenia'!P68</f>
        <v>29988815.042000003</v>
      </c>
    </row>
    <row r="52" spans="2:16">
      <c r="B52" s="15" t="s">
        <v>45</v>
      </c>
      <c r="C52" s="11">
        <f>'2.AF - Obliczenia'!C69</f>
        <v>0</v>
      </c>
      <c r="D52" s="11">
        <f>'2.AF - Obliczenia'!D69</f>
        <v>0</v>
      </c>
      <c r="E52" s="11">
        <f>'2.AF - Obliczenia'!E69</f>
        <v>0</v>
      </c>
      <c r="F52" s="11">
        <f>'2.AF - Obliczenia'!F69</f>
        <v>0</v>
      </c>
      <c r="G52" s="11">
        <f>'2.AF - Obliczenia'!G69</f>
        <v>0</v>
      </c>
      <c r="H52" s="11">
        <f>'2.AF - Obliczenia'!H69</f>
        <v>0</v>
      </c>
      <c r="I52" s="11">
        <f>'2.AF - Obliczenia'!I69</f>
        <v>0</v>
      </c>
      <c r="J52" s="11">
        <f>'2.AF - Obliczenia'!J69</f>
        <v>0</v>
      </c>
      <c r="K52" s="11">
        <f>'2.AF - Obliczenia'!K69</f>
        <v>0</v>
      </c>
      <c r="L52" s="11">
        <f>'2.AF - Obliczenia'!L69</f>
        <v>0</v>
      </c>
      <c r="M52" s="11">
        <f>'2.AF - Obliczenia'!M69</f>
        <v>0</v>
      </c>
      <c r="N52" s="11">
        <f>'2.AF - Obliczenia'!N69</f>
        <v>0</v>
      </c>
      <c r="O52" s="11">
        <f>'2.AF - Obliczenia'!O69</f>
        <v>0</v>
      </c>
      <c r="P52" s="11">
        <f>'2.AF - Obliczenia'!P69</f>
        <v>0</v>
      </c>
    </row>
    <row r="53" spans="2:16">
      <c r="B53" s="15" t="s">
        <v>116</v>
      </c>
      <c r="C53" s="11">
        <f>'2.AF - Obliczenia'!C70</f>
        <v>0</v>
      </c>
      <c r="D53" s="11">
        <f>'2.AF - Obliczenia'!D70</f>
        <v>0</v>
      </c>
      <c r="E53" s="11">
        <f>'2.AF - Obliczenia'!E70</f>
        <v>0</v>
      </c>
      <c r="F53" s="11">
        <f>'2.AF - Obliczenia'!F70</f>
        <v>0</v>
      </c>
      <c r="G53" s="11">
        <f>'2.AF - Obliczenia'!G70</f>
        <v>0</v>
      </c>
      <c r="H53" s="11">
        <f>'2.AF - Obliczenia'!H70</f>
        <v>0</v>
      </c>
      <c r="I53" s="11">
        <f>'2.AF - Obliczenia'!I70</f>
        <v>0</v>
      </c>
      <c r="J53" s="11">
        <f>'2.AF - Obliczenia'!J70</f>
        <v>0</v>
      </c>
      <c r="K53" s="11">
        <f>'2.AF - Obliczenia'!K70</f>
        <v>0</v>
      </c>
      <c r="L53" s="11">
        <f>'2.AF - Obliczenia'!L70</f>
        <v>0</v>
      </c>
      <c r="M53" s="11">
        <f>'2.AF - Obliczenia'!M70</f>
        <v>0</v>
      </c>
      <c r="N53" s="11">
        <f>'2.AF - Obliczenia'!N70</f>
        <v>0</v>
      </c>
      <c r="O53" s="11">
        <f>'2.AF - Obliczenia'!O70</f>
        <v>0</v>
      </c>
      <c r="P53" s="11">
        <f>'2.AF - Obliczenia'!P70</f>
        <v>0</v>
      </c>
    </row>
    <row r="54" spans="2:16">
      <c r="B54" s="15" t="s">
        <v>46</v>
      </c>
      <c r="C54" s="11">
        <f>'2.AF - Obliczenia'!C71</f>
        <v>0</v>
      </c>
      <c r="D54" s="11">
        <f>'2.AF - Obliczenia'!D71</f>
        <v>0</v>
      </c>
      <c r="E54" s="11">
        <f>'2.AF - Obliczenia'!E71</f>
        <v>0</v>
      </c>
      <c r="F54" s="11">
        <f>'2.AF - Obliczenia'!F71</f>
        <v>0</v>
      </c>
      <c r="G54" s="11">
        <f>'2.AF - Obliczenia'!G71</f>
        <v>0</v>
      </c>
      <c r="H54" s="11">
        <f>'2.AF - Obliczenia'!H71</f>
        <v>0</v>
      </c>
      <c r="I54" s="11">
        <f>'2.AF - Obliczenia'!I71</f>
        <v>0</v>
      </c>
      <c r="J54" s="11">
        <f>'2.AF - Obliczenia'!J71</f>
        <v>0</v>
      </c>
      <c r="K54" s="11">
        <f>'2.AF - Obliczenia'!K71</f>
        <v>0</v>
      </c>
      <c r="L54" s="11">
        <f>'2.AF - Obliczenia'!L71</f>
        <v>0</v>
      </c>
      <c r="M54" s="11">
        <f>'2.AF - Obliczenia'!M71</f>
        <v>0</v>
      </c>
      <c r="N54" s="11">
        <f>'2.AF - Obliczenia'!N71</f>
        <v>0</v>
      </c>
      <c r="O54" s="11">
        <f>'2.AF - Obliczenia'!O71</f>
        <v>0</v>
      </c>
      <c r="P54" s="11">
        <f>'2.AF - Obliczenia'!P71</f>
        <v>0</v>
      </c>
    </row>
    <row r="55" spans="2:16">
      <c r="B55" s="15" t="s">
        <v>47</v>
      </c>
      <c r="C55" s="11">
        <f>'2.AF - Obliczenia'!C72</f>
        <v>0</v>
      </c>
      <c r="D55" s="11">
        <f>'2.AF - Obliczenia'!D72</f>
        <v>0</v>
      </c>
      <c r="E55" s="11">
        <f>'2.AF - Obliczenia'!E72</f>
        <v>0</v>
      </c>
      <c r="F55" s="11">
        <f>'2.AF - Obliczenia'!F72</f>
        <v>0</v>
      </c>
      <c r="G55" s="11">
        <f>'2.AF - Obliczenia'!G72</f>
        <v>0</v>
      </c>
      <c r="H55" s="11">
        <f>'2.AF - Obliczenia'!H72</f>
        <v>0</v>
      </c>
      <c r="I55" s="11">
        <f>'2.AF - Obliczenia'!I72</f>
        <v>0</v>
      </c>
      <c r="J55" s="11">
        <f>'2.AF - Obliczenia'!J72</f>
        <v>0</v>
      </c>
      <c r="K55" s="11">
        <f>'2.AF - Obliczenia'!K72</f>
        <v>0</v>
      </c>
      <c r="L55" s="11">
        <f>'2.AF - Obliczenia'!L72</f>
        <v>0</v>
      </c>
      <c r="M55" s="11">
        <f>'2.AF - Obliczenia'!M72</f>
        <v>0</v>
      </c>
      <c r="N55" s="11">
        <f>'2.AF - Obliczenia'!N72</f>
        <v>0</v>
      </c>
      <c r="O55" s="11">
        <f>'2.AF - Obliczenia'!O72</f>
        <v>0</v>
      </c>
      <c r="P55" s="11">
        <f>'2.AF - Obliczenia'!P72</f>
        <v>0</v>
      </c>
    </row>
    <row r="56" spans="2:16">
      <c r="B56" s="15" t="s">
        <v>48</v>
      </c>
      <c r="C56" s="11">
        <f>'2.AF - Obliczenia'!C73</f>
        <v>0</v>
      </c>
      <c r="D56" s="11">
        <f>'2.AF - Obliczenia'!D73</f>
        <v>0</v>
      </c>
      <c r="E56" s="11">
        <f>'2.AF - Obliczenia'!E73</f>
        <v>0</v>
      </c>
      <c r="F56" s="11">
        <f>'2.AF - Obliczenia'!F73</f>
        <v>0</v>
      </c>
      <c r="G56" s="11">
        <f>'2.AF - Obliczenia'!G73</f>
        <v>0</v>
      </c>
      <c r="H56" s="11">
        <f>'2.AF - Obliczenia'!H73</f>
        <v>-2526576.5042000003</v>
      </c>
      <c r="I56" s="11">
        <f>'2.AF - Obliczenia'!I73</f>
        <v>-5053153.0084000006</v>
      </c>
      <c r="J56" s="11">
        <f>'2.AF - Obliczenia'!J73</f>
        <v>-7579729.5126000009</v>
      </c>
      <c r="K56" s="11">
        <f>'2.AF - Obliczenia'!K73</f>
        <v>-10106306.016800001</v>
      </c>
      <c r="L56" s="11">
        <f>'2.AF - Obliczenia'!L73</f>
        <v>-12632882.521000002</v>
      </c>
      <c r="M56" s="11">
        <f>'2.AF - Obliczenia'!M73</f>
        <v>-15159459.025200002</v>
      </c>
      <c r="N56" s="11">
        <f>'2.AF - Obliczenia'!N73</f>
        <v>-17686035.529400002</v>
      </c>
      <c r="O56" s="11">
        <f>'2.AF - Obliczenia'!O73</f>
        <v>-20212612.033600003</v>
      </c>
      <c r="P56" s="11">
        <f>'2.AF - Obliczenia'!P73</f>
        <v>-22739188.537800003</v>
      </c>
    </row>
    <row r="57" spans="2:16">
      <c r="B57" s="15" t="s">
        <v>49</v>
      </c>
      <c r="C57" s="11">
        <f>'2.AF - Obliczenia'!C74</f>
        <v>0</v>
      </c>
      <c r="D57" s="11">
        <f>'2.AF - Obliczenia'!D74</f>
        <v>0</v>
      </c>
      <c r="E57" s="11">
        <f>'2.AF - Obliczenia'!E74</f>
        <v>0</v>
      </c>
      <c r="F57" s="11">
        <f>'2.AF - Obliczenia'!F74</f>
        <v>0</v>
      </c>
      <c r="G57" s="11">
        <f>'2.AF - Obliczenia'!G74</f>
        <v>-2526576.5042000003</v>
      </c>
      <c r="H57" s="11">
        <f>'2.AF - Obliczenia'!H74</f>
        <v>-2526576.5042000003</v>
      </c>
      <c r="I57" s="11">
        <f>'2.AF - Obliczenia'!I74</f>
        <v>-2526576.5042000003</v>
      </c>
      <c r="J57" s="11">
        <f>'2.AF - Obliczenia'!J74</f>
        <v>-2526576.5042000003</v>
      </c>
      <c r="K57" s="11">
        <f>'2.AF - Obliczenia'!K74</f>
        <v>-2526576.5042000003</v>
      </c>
      <c r="L57" s="11">
        <f>'2.AF - Obliczenia'!L74</f>
        <v>-2526576.5042000003</v>
      </c>
      <c r="M57" s="11">
        <f>'2.AF - Obliczenia'!M74</f>
        <v>-2526576.5042000003</v>
      </c>
      <c r="N57" s="11">
        <f>'2.AF - Obliczenia'!N74</f>
        <v>-2526576.5042000003</v>
      </c>
      <c r="O57" s="11">
        <f>'2.AF - Obliczenia'!O74</f>
        <v>-2526576.5042000003</v>
      </c>
      <c r="P57" s="11">
        <f>'2.AF - Obliczenia'!P74</f>
        <v>-2526576.5042000003</v>
      </c>
    </row>
    <row r="58" spans="2:16">
      <c r="B58" s="15" t="s">
        <v>50</v>
      </c>
      <c r="C58" s="11">
        <f>'2.AF - Obliczenia'!C75</f>
        <v>0</v>
      </c>
      <c r="D58" s="11">
        <f>'2.AF - Obliczenia'!D75</f>
        <v>0</v>
      </c>
      <c r="E58" s="11">
        <f>'2.AF - Obliczenia'!E75</f>
        <v>0</v>
      </c>
      <c r="F58" s="11">
        <f>'2.AF - Obliczenia'!F75</f>
        <v>0</v>
      </c>
      <c r="G58" s="11">
        <f>'2.AF - Obliczenia'!G75</f>
        <v>0</v>
      </c>
      <c r="H58" s="11">
        <f>'2.AF - Obliczenia'!H75</f>
        <v>0</v>
      </c>
      <c r="I58" s="11">
        <f>'2.AF - Obliczenia'!I75</f>
        <v>0</v>
      </c>
      <c r="J58" s="11">
        <f>'2.AF - Obliczenia'!J75</f>
        <v>0</v>
      </c>
      <c r="K58" s="11">
        <f>'2.AF - Obliczenia'!K75</f>
        <v>0</v>
      </c>
      <c r="L58" s="11">
        <f>'2.AF - Obliczenia'!L75</f>
        <v>0</v>
      </c>
      <c r="M58" s="11">
        <f>'2.AF - Obliczenia'!M75</f>
        <v>0</v>
      </c>
      <c r="N58" s="11">
        <f>'2.AF - Obliczenia'!N75</f>
        <v>0</v>
      </c>
      <c r="O58" s="11">
        <f>'2.AF - Obliczenia'!O75</f>
        <v>0</v>
      </c>
      <c r="P58" s="11">
        <f>'2.AF - Obliczenia'!P75</f>
        <v>0</v>
      </c>
    </row>
    <row r="59" spans="2:16">
      <c r="B59" s="7" t="s">
        <v>51</v>
      </c>
      <c r="C59" s="8">
        <f>'2.AF - Obliczenia'!C76</f>
        <v>0</v>
      </c>
      <c r="D59" s="8">
        <f>'2.AF - Obliczenia'!D76</f>
        <v>33917973.289999999</v>
      </c>
      <c r="E59" s="8">
        <f>'2.AF - Obliczenia'!E76</f>
        <v>112770719.18000001</v>
      </c>
      <c r="F59" s="8">
        <f>'2.AF - Obliczenia'!F76</f>
        <v>175984455</v>
      </c>
      <c r="G59" s="8">
        <f>'2.AF - Obliczenia'!G76</f>
        <v>171466767.375</v>
      </c>
      <c r="H59" s="8">
        <f>'2.AF - Obliczenia'!H76</f>
        <v>166949079.75</v>
      </c>
      <c r="I59" s="8">
        <f>'2.AF - Obliczenia'!I76</f>
        <v>162431392.125</v>
      </c>
      <c r="J59" s="8">
        <f>'2.AF - Obliczenia'!J76</f>
        <v>157913704.5</v>
      </c>
      <c r="K59" s="8">
        <f>'2.AF - Obliczenia'!K76</f>
        <v>153396016.875</v>
      </c>
      <c r="L59" s="8">
        <f>'2.AF - Obliczenia'!L76</f>
        <v>148878329.25</v>
      </c>
      <c r="M59" s="8">
        <f>'2.AF - Obliczenia'!M76</f>
        <v>144360641.625</v>
      </c>
      <c r="N59" s="8">
        <f>'2.AF - Obliczenia'!N76</f>
        <v>139842954</v>
      </c>
      <c r="O59" s="8">
        <f>'2.AF - Obliczenia'!O76</f>
        <v>135325266.375</v>
      </c>
      <c r="P59" s="8">
        <f>'2.AF - Obliczenia'!P76</f>
        <v>130807578.75</v>
      </c>
    </row>
    <row r="60" spans="2:16">
      <c r="B60" s="15" t="s">
        <v>52</v>
      </c>
      <c r="C60" s="11">
        <f>'2.AF - Obliczenia'!C77</f>
        <v>0</v>
      </c>
      <c r="D60" s="11">
        <f>'2.AF - Obliczenia'!D77</f>
        <v>0</v>
      </c>
      <c r="E60" s="11">
        <f>'2.AF - Obliczenia'!E77</f>
        <v>0</v>
      </c>
      <c r="F60" s="11">
        <f>'2.AF - Obliczenia'!F77</f>
        <v>0</v>
      </c>
      <c r="G60" s="11">
        <f>'2.AF - Obliczenia'!G77</f>
        <v>0</v>
      </c>
      <c r="H60" s="11">
        <f>'2.AF - Obliczenia'!H77</f>
        <v>0</v>
      </c>
      <c r="I60" s="11">
        <f>'2.AF - Obliczenia'!I77</f>
        <v>0</v>
      </c>
      <c r="J60" s="11">
        <f>'2.AF - Obliczenia'!J77</f>
        <v>0</v>
      </c>
      <c r="K60" s="11">
        <f>'2.AF - Obliczenia'!K77</f>
        <v>0</v>
      </c>
      <c r="L60" s="11">
        <f>'2.AF - Obliczenia'!L77</f>
        <v>0</v>
      </c>
      <c r="M60" s="11">
        <f>'2.AF - Obliczenia'!M77</f>
        <v>0</v>
      </c>
      <c r="N60" s="11">
        <f>'2.AF - Obliczenia'!N77</f>
        <v>0</v>
      </c>
      <c r="O60" s="11">
        <f>'2.AF - Obliczenia'!O77</f>
        <v>0</v>
      </c>
      <c r="P60" s="11">
        <f>'2.AF - Obliczenia'!P77</f>
        <v>0</v>
      </c>
    </row>
    <row r="61" spans="2:16">
      <c r="B61" s="15" t="s">
        <v>53</v>
      </c>
      <c r="C61" s="11">
        <f>'2.AF - Obliczenia'!C78</f>
        <v>0</v>
      </c>
      <c r="D61" s="11">
        <f>'2.AF - Obliczenia'!D78</f>
        <v>0</v>
      </c>
      <c r="E61" s="11">
        <f>'2.AF - Obliczenia'!E78</f>
        <v>0</v>
      </c>
      <c r="F61" s="11">
        <f>'2.AF - Obliczenia'!F78</f>
        <v>0</v>
      </c>
      <c r="G61" s="11">
        <f>'2.AF - Obliczenia'!G78</f>
        <v>0</v>
      </c>
      <c r="H61" s="11">
        <f>'2.AF - Obliczenia'!H78</f>
        <v>0</v>
      </c>
      <c r="I61" s="11">
        <f>'2.AF - Obliczenia'!I78</f>
        <v>0</v>
      </c>
      <c r="J61" s="11">
        <f>'2.AF - Obliczenia'!J78</f>
        <v>0</v>
      </c>
      <c r="K61" s="11">
        <f>'2.AF - Obliczenia'!K78</f>
        <v>0</v>
      </c>
      <c r="L61" s="11">
        <f>'2.AF - Obliczenia'!L78</f>
        <v>0</v>
      </c>
      <c r="M61" s="11">
        <f>'2.AF - Obliczenia'!M78</f>
        <v>0</v>
      </c>
      <c r="N61" s="11">
        <f>'2.AF - Obliczenia'!N78</f>
        <v>0</v>
      </c>
      <c r="O61" s="11">
        <f>'2.AF - Obliczenia'!O78</f>
        <v>0</v>
      </c>
      <c r="P61" s="11">
        <f>'2.AF - Obliczenia'!P78</f>
        <v>0</v>
      </c>
    </row>
    <row r="62" spans="2:16">
      <c r="B62" s="15" t="s">
        <v>54</v>
      </c>
      <c r="C62" s="11">
        <f>'2.AF - Obliczenia'!C79</f>
        <v>0</v>
      </c>
      <c r="D62" s="11">
        <f>'2.AF - Obliczenia'!D79</f>
        <v>0</v>
      </c>
      <c r="E62" s="11">
        <f>'2.AF - Obliczenia'!E79</f>
        <v>0</v>
      </c>
      <c r="F62" s="11">
        <f>'2.AF - Obliczenia'!F79</f>
        <v>0</v>
      </c>
      <c r="G62" s="11">
        <f>'2.AF - Obliczenia'!G79</f>
        <v>0</v>
      </c>
      <c r="H62" s="11">
        <f>'2.AF - Obliczenia'!H79</f>
        <v>0</v>
      </c>
      <c r="I62" s="11">
        <f>'2.AF - Obliczenia'!I79</f>
        <v>0</v>
      </c>
      <c r="J62" s="11">
        <f>'2.AF - Obliczenia'!J79</f>
        <v>0</v>
      </c>
      <c r="K62" s="11">
        <f>'2.AF - Obliczenia'!K79</f>
        <v>0</v>
      </c>
      <c r="L62" s="11">
        <f>'2.AF - Obliczenia'!L79</f>
        <v>0</v>
      </c>
      <c r="M62" s="11">
        <f>'2.AF - Obliczenia'!M79</f>
        <v>0</v>
      </c>
      <c r="N62" s="11">
        <f>'2.AF - Obliczenia'!N79</f>
        <v>0</v>
      </c>
      <c r="O62" s="11">
        <f>'2.AF - Obliczenia'!O79</f>
        <v>0</v>
      </c>
      <c r="P62" s="11">
        <f>'2.AF - Obliczenia'!P79</f>
        <v>0</v>
      </c>
    </row>
    <row r="63" spans="2:16">
      <c r="B63" s="15" t="s">
        <v>55</v>
      </c>
      <c r="C63" s="16">
        <f>'2.AF - Obliczenia'!C80</f>
        <v>0</v>
      </c>
      <c r="D63" s="16">
        <f>'2.AF - Obliczenia'!D80</f>
        <v>33917973.289999999</v>
      </c>
      <c r="E63" s="16">
        <f>'2.AF - Obliczenia'!E80</f>
        <v>112770719.18000001</v>
      </c>
      <c r="F63" s="16">
        <f>'2.AF - Obliczenia'!F80</f>
        <v>175984455</v>
      </c>
      <c r="G63" s="16">
        <f>'2.AF - Obliczenia'!G80</f>
        <v>171466767.375</v>
      </c>
      <c r="H63" s="16">
        <f>'2.AF - Obliczenia'!H80</f>
        <v>166949079.75</v>
      </c>
      <c r="I63" s="16">
        <f>'2.AF - Obliczenia'!I80</f>
        <v>162431392.125</v>
      </c>
      <c r="J63" s="16">
        <f>'2.AF - Obliczenia'!J80</f>
        <v>157913704.5</v>
      </c>
      <c r="K63" s="16">
        <f>'2.AF - Obliczenia'!K80</f>
        <v>153396016.875</v>
      </c>
      <c r="L63" s="16">
        <f>'2.AF - Obliczenia'!L80</f>
        <v>148878329.25</v>
      </c>
      <c r="M63" s="16">
        <f>'2.AF - Obliczenia'!M80</f>
        <v>144360641.625</v>
      </c>
      <c r="N63" s="16">
        <f>'2.AF - Obliczenia'!N80</f>
        <v>139842954</v>
      </c>
      <c r="O63" s="16">
        <f>'2.AF - Obliczenia'!O80</f>
        <v>135325266.375</v>
      </c>
      <c r="P63" s="16">
        <f>'2.AF - Obliczenia'!P80</f>
        <v>130807578.75</v>
      </c>
    </row>
    <row r="64" spans="2:16">
      <c r="B64" s="7" t="s">
        <v>56</v>
      </c>
      <c r="C64" s="8">
        <f>'2.AF - Obliczenia'!C81</f>
        <v>0</v>
      </c>
      <c r="D64" s="8">
        <f>'2.AF - Obliczenia'!D81</f>
        <v>34734869.839999996</v>
      </c>
      <c r="E64" s="8">
        <f>'2.AF - Obliczenia'!E81</f>
        <v>115548167.45</v>
      </c>
      <c r="F64" s="8">
        <f>'2.AF - Obliczenia'!F81</f>
        <v>180707505</v>
      </c>
      <c r="G64" s="8">
        <f>'2.AF - Obliczenia'!G81</f>
        <v>176189817.375</v>
      </c>
      <c r="H64" s="8">
        <f>'2.AF - Obliczenia'!H81</f>
        <v>171672129.75</v>
      </c>
      <c r="I64" s="8">
        <f>'2.AF - Obliczenia'!I81</f>
        <v>167154442.125</v>
      </c>
      <c r="J64" s="8">
        <f>'2.AF - Obliczenia'!J81</f>
        <v>162636754.5</v>
      </c>
      <c r="K64" s="8">
        <f>'2.AF - Obliczenia'!K81</f>
        <v>158119066.875</v>
      </c>
      <c r="L64" s="8">
        <f>'2.AF - Obliczenia'!L81</f>
        <v>153601379.25</v>
      </c>
      <c r="M64" s="8">
        <f>'2.AF - Obliczenia'!M81</f>
        <v>149083691.625</v>
      </c>
      <c r="N64" s="8">
        <f>'2.AF - Obliczenia'!N81</f>
        <v>144566004</v>
      </c>
      <c r="O64" s="8">
        <f>'2.AF - Obliczenia'!O81</f>
        <v>140048316.375</v>
      </c>
      <c r="P64" s="8">
        <f>'2.AF - Obliczenia'!P81</f>
        <v>135530628.75</v>
      </c>
    </row>
    <row r="65" spans="2:16"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</row>
    <row r="66" spans="2:16">
      <c r="B66" s="4" t="s">
        <v>192</v>
      </c>
    </row>
    <row r="68" spans="2:16">
      <c r="B68" s="13" t="s">
        <v>114</v>
      </c>
      <c r="C68" s="6">
        <f>'1. AF - Założenia'!C4</f>
        <v>2025</v>
      </c>
      <c r="D68" s="6">
        <f>'1. AF - Założenia'!D4</f>
        <v>2026</v>
      </c>
      <c r="E68" s="6">
        <f>'1. AF - Założenia'!E4</f>
        <v>2027</v>
      </c>
      <c r="F68" s="6">
        <f>'1. AF - Założenia'!F4</f>
        <v>2028</v>
      </c>
      <c r="G68" s="6">
        <f>'1. AF - Założenia'!G4</f>
        <v>2029</v>
      </c>
      <c r="H68" s="6">
        <f>'1. AF - Założenia'!H4</f>
        <v>2030</v>
      </c>
      <c r="I68" s="6">
        <f>'1. AF - Założenia'!I4</f>
        <v>2031</v>
      </c>
      <c r="J68" s="6">
        <f>'1. AF - Założenia'!J4</f>
        <v>2032</v>
      </c>
      <c r="K68" s="6">
        <f>'1. AF - Założenia'!K4</f>
        <v>2033</v>
      </c>
      <c r="L68" s="6">
        <f>'1. AF - Założenia'!L4</f>
        <v>2034</v>
      </c>
      <c r="M68" s="6">
        <f>'1. AF - Założenia'!M4</f>
        <v>2035</v>
      </c>
      <c r="N68" s="6">
        <f>'1. AF - Założenia'!N4</f>
        <v>2036</v>
      </c>
      <c r="O68" s="6">
        <f>'1. AF - Założenia'!O4</f>
        <v>2037</v>
      </c>
      <c r="P68" s="6">
        <f>'1. AF - Założenia'!P4</f>
        <v>2038</v>
      </c>
    </row>
    <row r="69" spans="2:16">
      <c r="B69" s="18" t="s">
        <v>57</v>
      </c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</row>
    <row r="70" spans="2:16">
      <c r="B70" s="7" t="s">
        <v>58</v>
      </c>
      <c r="C70" s="8">
        <f>'2.AF - Obliczenia'!C88</f>
        <v>0</v>
      </c>
      <c r="D70" s="8">
        <f>'2.AF - Obliczenia'!D88</f>
        <v>0</v>
      </c>
      <c r="E70" s="8">
        <f>'2.AF - Obliczenia'!E88</f>
        <v>0</v>
      </c>
      <c r="F70" s="8">
        <f>'2.AF - Obliczenia'!F88</f>
        <v>0</v>
      </c>
      <c r="G70" s="8">
        <f>'2.AF - Obliczenia'!G88</f>
        <v>-2526576.5042000003</v>
      </c>
      <c r="H70" s="8">
        <f>'2.AF - Obliczenia'!H88</f>
        <v>-2526576.5042000003</v>
      </c>
      <c r="I70" s="8">
        <f>'2.AF - Obliczenia'!I88</f>
        <v>-2526576.5042000003</v>
      </c>
      <c r="J70" s="8">
        <f>'2.AF - Obliczenia'!J88</f>
        <v>-2526576.5042000003</v>
      </c>
      <c r="K70" s="8">
        <f>'2.AF - Obliczenia'!K88</f>
        <v>-2526576.5042000003</v>
      </c>
      <c r="L70" s="8">
        <f>'2.AF - Obliczenia'!L88</f>
        <v>-2526576.5042000003</v>
      </c>
      <c r="M70" s="8">
        <f>'2.AF - Obliczenia'!M88</f>
        <v>-2526576.5042000003</v>
      </c>
      <c r="N70" s="8">
        <f>'2.AF - Obliczenia'!N88</f>
        <v>-2526576.5042000003</v>
      </c>
      <c r="O70" s="8">
        <f>'2.AF - Obliczenia'!O88</f>
        <v>-2526576.5042000003</v>
      </c>
      <c r="P70" s="8">
        <f>'2.AF - Obliczenia'!P88</f>
        <v>-2526576.5042000003</v>
      </c>
    </row>
    <row r="71" spans="2:16">
      <c r="B71" s="7" t="s">
        <v>59</v>
      </c>
      <c r="C71" s="8">
        <f>'2.AF - Obliczenia'!C89</f>
        <v>0</v>
      </c>
      <c r="D71" s="8">
        <f>'2.AF - Obliczenia'!D89</f>
        <v>0</v>
      </c>
      <c r="E71" s="8">
        <f>'2.AF - Obliczenia'!E89</f>
        <v>0</v>
      </c>
      <c r="F71" s="8">
        <f>'2.AF - Obliczenia'!F89</f>
        <v>0</v>
      </c>
      <c r="G71" s="8">
        <f>'2.AF - Obliczenia'!G89</f>
        <v>0</v>
      </c>
      <c r="H71" s="8">
        <f>'2.AF - Obliczenia'!H89</f>
        <v>0</v>
      </c>
      <c r="I71" s="8">
        <f>'2.AF - Obliczenia'!I89</f>
        <v>0</v>
      </c>
      <c r="J71" s="8">
        <f>'2.AF - Obliczenia'!J89</f>
        <v>0</v>
      </c>
      <c r="K71" s="8">
        <f>'2.AF - Obliczenia'!K89</f>
        <v>0</v>
      </c>
      <c r="L71" s="8">
        <f>'2.AF - Obliczenia'!L89</f>
        <v>0</v>
      </c>
      <c r="M71" s="8">
        <f>'2.AF - Obliczenia'!M89</f>
        <v>0</v>
      </c>
      <c r="N71" s="8">
        <f>'2.AF - Obliczenia'!N89</f>
        <v>0</v>
      </c>
      <c r="O71" s="8">
        <f>'2.AF - Obliczenia'!O89</f>
        <v>0</v>
      </c>
      <c r="P71" s="8">
        <f>'2.AF - Obliczenia'!P89</f>
        <v>0</v>
      </c>
    </row>
    <row r="72" spans="2:16">
      <c r="B72" s="15" t="s">
        <v>60</v>
      </c>
      <c r="C72" s="11">
        <f>'2.AF - Obliczenia'!C90</f>
        <v>0</v>
      </c>
      <c r="D72" s="11">
        <f>'2.AF - Obliczenia'!D90</f>
        <v>0</v>
      </c>
      <c r="E72" s="11">
        <f>'2.AF - Obliczenia'!E90</f>
        <v>0</v>
      </c>
      <c r="F72" s="11">
        <f>'2.AF - Obliczenia'!F90</f>
        <v>0</v>
      </c>
      <c r="G72" s="11">
        <f>'2.AF - Obliczenia'!G90</f>
        <v>4517687.625</v>
      </c>
      <c r="H72" s="11">
        <f>'2.AF - Obliczenia'!H90</f>
        <v>4517687.625</v>
      </c>
      <c r="I72" s="11">
        <f>'2.AF - Obliczenia'!I90</f>
        <v>4517687.625</v>
      </c>
      <c r="J72" s="11">
        <f>'2.AF - Obliczenia'!J90</f>
        <v>4517687.625</v>
      </c>
      <c r="K72" s="11">
        <f>'2.AF - Obliczenia'!K90</f>
        <v>4517687.625</v>
      </c>
      <c r="L72" s="11">
        <f>'2.AF - Obliczenia'!L90</f>
        <v>4517687.625</v>
      </c>
      <c r="M72" s="11">
        <f>'2.AF - Obliczenia'!M90</f>
        <v>4517687.625</v>
      </c>
      <c r="N72" s="11">
        <f>'2.AF - Obliczenia'!N90</f>
        <v>4517687.625</v>
      </c>
      <c r="O72" s="11">
        <f>'2.AF - Obliczenia'!O90</f>
        <v>4517687.625</v>
      </c>
      <c r="P72" s="11">
        <f>'2.AF - Obliczenia'!P90</f>
        <v>4517687.625</v>
      </c>
    </row>
    <row r="73" spans="2:16">
      <c r="B73" s="15" t="s">
        <v>61</v>
      </c>
      <c r="C73" s="11">
        <f>'2.AF - Obliczenia'!C91</f>
        <v>0</v>
      </c>
      <c r="D73" s="11">
        <f>'2.AF - Obliczenia'!D91</f>
        <v>0</v>
      </c>
      <c r="E73" s="11">
        <f>'2.AF - Obliczenia'!E91</f>
        <v>0</v>
      </c>
      <c r="F73" s="11">
        <f>'2.AF - Obliczenia'!F91</f>
        <v>0</v>
      </c>
      <c r="G73" s="11">
        <f>'2.AF - Obliczenia'!G91</f>
        <v>0</v>
      </c>
      <c r="H73" s="11">
        <f>'2.AF - Obliczenia'!H91</f>
        <v>0</v>
      </c>
      <c r="I73" s="11">
        <f>'2.AF - Obliczenia'!I91</f>
        <v>0</v>
      </c>
      <c r="J73" s="11">
        <f>'2.AF - Obliczenia'!J91</f>
        <v>0</v>
      </c>
      <c r="K73" s="11">
        <f>'2.AF - Obliczenia'!K91</f>
        <v>0</v>
      </c>
      <c r="L73" s="11">
        <f>'2.AF - Obliczenia'!L91</f>
        <v>0</v>
      </c>
      <c r="M73" s="11">
        <f>'2.AF - Obliczenia'!M91</f>
        <v>0</v>
      </c>
      <c r="N73" s="11">
        <f>'2.AF - Obliczenia'!N91</f>
        <v>0</v>
      </c>
      <c r="O73" s="11">
        <f>'2.AF - Obliczenia'!O91</f>
        <v>0</v>
      </c>
      <c r="P73" s="11">
        <f>'2.AF - Obliczenia'!P91</f>
        <v>0</v>
      </c>
    </row>
    <row r="74" spans="2:16">
      <c r="B74" s="15" t="s">
        <v>62</v>
      </c>
      <c r="C74" s="11">
        <f>'2.AF - Obliczenia'!C92</f>
        <v>0</v>
      </c>
      <c r="D74" s="11">
        <f>'2.AF - Obliczenia'!D92</f>
        <v>0</v>
      </c>
      <c r="E74" s="11">
        <f>'2.AF - Obliczenia'!E92</f>
        <v>0</v>
      </c>
      <c r="F74" s="11">
        <f>'2.AF - Obliczenia'!F92</f>
        <v>0</v>
      </c>
      <c r="G74" s="11">
        <f>'2.AF - Obliczenia'!G92</f>
        <v>0</v>
      </c>
      <c r="H74" s="11">
        <f>'2.AF - Obliczenia'!H92</f>
        <v>0</v>
      </c>
      <c r="I74" s="11">
        <f>'2.AF - Obliczenia'!I92</f>
        <v>0</v>
      </c>
      <c r="J74" s="11">
        <f>'2.AF - Obliczenia'!J92</f>
        <v>0</v>
      </c>
      <c r="K74" s="11">
        <f>'2.AF - Obliczenia'!K92</f>
        <v>0</v>
      </c>
      <c r="L74" s="11">
        <f>'2.AF - Obliczenia'!L92</f>
        <v>0</v>
      </c>
      <c r="M74" s="11">
        <f>'2.AF - Obliczenia'!M92</f>
        <v>0</v>
      </c>
      <c r="N74" s="11">
        <f>'2.AF - Obliczenia'!N92</f>
        <v>0</v>
      </c>
      <c r="O74" s="11">
        <f>'2.AF - Obliczenia'!O92</f>
        <v>0</v>
      </c>
      <c r="P74" s="11">
        <f>'2.AF - Obliczenia'!P92</f>
        <v>0</v>
      </c>
    </row>
    <row r="75" spans="2:16" ht="20.399999999999999">
      <c r="B75" s="15" t="s">
        <v>63</v>
      </c>
      <c r="C75" s="11">
        <f>'2.AF - Obliczenia'!C93</f>
        <v>0</v>
      </c>
      <c r="D75" s="11">
        <f>'2.AF - Obliczenia'!D93</f>
        <v>0</v>
      </c>
      <c r="E75" s="11">
        <f>'2.AF - Obliczenia'!E93</f>
        <v>0</v>
      </c>
      <c r="F75" s="11">
        <f>'2.AF - Obliczenia'!F93</f>
        <v>0</v>
      </c>
      <c r="G75" s="11">
        <f>'2.AF - Obliczenia'!G93</f>
        <v>0</v>
      </c>
      <c r="H75" s="11">
        <f>'2.AF - Obliczenia'!H93</f>
        <v>0</v>
      </c>
      <c r="I75" s="11">
        <f>'2.AF - Obliczenia'!I93</f>
        <v>0</v>
      </c>
      <c r="J75" s="11">
        <f>'2.AF - Obliczenia'!J93</f>
        <v>0</v>
      </c>
      <c r="K75" s="11">
        <f>'2.AF - Obliczenia'!K93</f>
        <v>0</v>
      </c>
      <c r="L75" s="11">
        <f>'2.AF - Obliczenia'!L93</f>
        <v>0</v>
      </c>
      <c r="M75" s="11">
        <f>'2.AF - Obliczenia'!M93</f>
        <v>0</v>
      </c>
      <c r="N75" s="11">
        <f>'2.AF - Obliczenia'!N93</f>
        <v>0</v>
      </c>
      <c r="O75" s="11">
        <f>'2.AF - Obliczenia'!O93</f>
        <v>0</v>
      </c>
      <c r="P75" s="11">
        <f>'2.AF - Obliczenia'!P93</f>
        <v>0</v>
      </c>
    </row>
    <row r="76" spans="2:16">
      <c r="B76" s="15" t="s">
        <v>64</v>
      </c>
      <c r="C76" s="11">
        <f>'2.AF - Obliczenia'!C94</f>
        <v>0</v>
      </c>
      <c r="D76" s="11">
        <f>'2.AF - Obliczenia'!D94</f>
        <v>0</v>
      </c>
      <c r="E76" s="11">
        <f>'2.AF - Obliczenia'!E94</f>
        <v>0</v>
      </c>
      <c r="F76" s="11">
        <f>'2.AF - Obliczenia'!F94</f>
        <v>0</v>
      </c>
      <c r="G76" s="11">
        <f>'2.AF - Obliczenia'!G94</f>
        <v>-4517687.625</v>
      </c>
      <c r="H76" s="11">
        <f>'2.AF - Obliczenia'!H94</f>
        <v>-4517687.625</v>
      </c>
      <c r="I76" s="11">
        <f>'2.AF - Obliczenia'!I94</f>
        <v>-4517687.625</v>
      </c>
      <c r="J76" s="11">
        <f>'2.AF - Obliczenia'!J94</f>
        <v>-4517687.625</v>
      </c>
      <c r="K76" s="11">
        <f>'2.AF - Obliczenia'!K94</f>
        <v>-4517687.625</v>
      </c>
      <c r="L76" s="11">
        <f>'2.AF - Obliczenia'!L94</f>
        <v>-4517687.625</v>
      </c>
      <c r="M76" s="11">
        <f>'2.AF - Obliczenia'!M94</f>
        <v>-4517687.625</v>
      </c>
      <c r="N76" s="11">
        <f>'2.AF - Obliczenia'!N94</f>
        <v>-4517687.625</v>
      </c>
      <c r="O76" s="11">
        <f>'2.AF - Obliczenia'!O94</f>
        <v>-4517687.625</v>
      </c>
      <c r="P76" s="11">
        <f>'2.AF - Obliczenia'!P94</f>
        <v>-4517687.625</v>
      </c>
    </row>
    <row r="77" spans="2:16">
      <c r="B77" s="7" t="s">
        <v>65</v>
      </c>
      <c r="C77" s="8">
        <f>'2.AF - Obliczenia'!C95</f>
        <v>0</v>
      </c>
      <c r="D77" s="8">
        <f>'2.AF - Obliczenia'!D95</f>
        <v>0</v>
      </c>
      <c r="E77" s="8">
        <f>'2.AF - Obliczenia'!E95</f>
        <v>0</v>
      </c>
      <c r="F77" s="8">
        <f>'2.AF - Obliczenia'!F95</f>
        <v>0</v>
      </c>
      <c r="G77" s="8">
        <f>'2.AF - Obliczenia'!G95</f>
        <v>-2526576.5042000003</v>
      </c>
      <c r="H77" s="8">
        <f>'2.AF - Obliczenia'!H95</f>
        <v>-2526576.5042000003</v>
      </c>
      <c r="I77" s="8">
        <f>'2.AF - Obliczenia'!I95</f>
        <v>-2526576.5042000003</v>
      </c>
      <c r="J77" s="8">
        <f>'2.AF - Obliczenia'!J95</f>
        <v>-2526576.5042000003</v>
      </c>
      <c r="K77" s="8">
        <f>'2.AF - Obliczenia'!K95</f>
        <v>-2526576.5042000003</v>
      </c>
      <c r="L77" s="8">
        <f>'2.AF - Obliczenia'!L95</f>
        <v>-2526576.5042000003</v>
      </c>
      <c r="M77" s="8">
        <f>'2.AF - Obliczenia'!M95</f>
        <v>-2526576.5042000003</v>
      </c>
      <c r="N77" s="8">
        <f>'2.AF - Obliczenia'!N95</f>
        <v>-2526576.5042000003</v>
      </c>
      <c r="O77" s="8">
        <f>'2.AF - Obliczenia'!O95</f>
        <v>-2526576.5042000003</v>
      </c>
      <c r="P77" s="8">
        <f>'2.AF - Obliczenia'!P95</f>
        <v>-2526576.5042000003</v>
      </c>
    </row>
    <row r="78" spans="2:16">
      <c r="B78" s="20" t="s">
        <v>66</v>
      </c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</row>
    <row r="79" spans="2:16">
      <c r="B79" s="7" t="s">
        <v>67</v>
      </c>
      <c r="C79" s="8">
        <f>'2.AF - Obliczenia'!C97</f>
        <v>0</v>
      </c>
      <c r="D79" s="8">
        <f>'2.AF - Obliczenia'!D97</f>
        <v>0</v>
      </c>
      <c r="E79" s="8">
        <f>'2.AF - Obliczenia'!E97</f>
        <v>0</v>
      </c>
      <c r="F79" s="8">
        <f>'2.AF - Obliczenia'!F97</f>
        <v>0</v>
      </c>
      <c r="G79" s="8">
        <f>'2.AF - Obliczenia'!G97</f>
        <v>0</v>
      </c>
      <c r="H79" s="8">
        <f>'2.AF - Obliczenia'!H97</f>
        <v>0</v>
      </c>
      <c r="I79" s="8">
        <f>'2.AF - Obliczenia'!I97</f>
        <v>0</v>
      </c>
      <c r="J79" s="8">
        <f>'2.AF - Obliczenia'!J97</f>
        <v>0</v>
      </c>
      <c r="K79" s="8">
        <f>'2.AF - Obliczenia'!K97</f>
        <v>0</v>
      </c>
      <c r="L79" s="8">
        <f>'2.AF - Obliczenia'!L97</f>
        <v>0</v>
      </c>
      <c r="M79" s="8">
        <f>'2.AF - Obliczenia'!M97</f>
        <v>0</v>
      </c>
      <c r="N79" s="8">
        <f>'2.AF - Obliczenia'!N97</f>
        <v>0</v>
      </c>
      <c r="O79" s="8">
        <f>'2.AF - Obliczenia'!O97</f>
        <v>0</v>
      </c>
      <c r="P79" s="8">
        <f>'2.AF - Obliczenia'!P97</f>
        <v>0</v>
      </c>
    </row>
    <row r="80" spans="2:16">
      <c r="B80" s="15" t="s">
        <v>68</v>
      </c>
      <c r="C80" s="11">
        <f>'2.AF - Obliczenia'!C98</f>
        <v>0</v>
      </c>
      <c r="D80" s="11">
        <f>'2.AF - Obliczenia'!D98</f>
        <v>0</v>
      </c>
      <c r="E80" s="11">
        <f>'2.AF - Obliczenia'!E98</f>
        <v>0</v>
      </c>
      <c r="F80" s="11">
        <f>'2.AF - Obliczenia'!F98</f>
        <v>0</v>
      </c>
      <c r="G80" s="11">
        <f>'2.AF - Obliczenia'!G98</f>
        <v>0</v>
      </c>
      <c r="H80" s="11">
        <f>'2.AF - Obliczenia'!H98</f>
        <v>0</v>
      </c>
      <c r="I80" s="11">
        <f>'2.AF - Obliczenia'!I98</f>
        <v>0</v>
      </c>
      <c r="J80" s="11">
        <f>'2.AF - Obliczenia'!J98</f>
        <v>0</v>
      </c>
      <c r="K80" s="11">
        <f>'2.AF - Obliczenia'!K98</f>
        <v>0</v>
      </c>
      <c r="L80" s="11">
        <f>'2.AF - Obliczenia'!L98</f>
        <v>0</v>
      </c>
      <c r="M80" s="11">
        <f>'2.AF - Obliczenia'!M98</f>
        <v>0</v>
      </c>
      <c r="N80" s="11">
        <f>'2.AF - Obliczenia'!N98</f>
        <v>0</v>
      </c>
      <c r="O80" s="11">
        <f>'2.AF - Obliczenia'!O98</f>
        <v>0</v>
      </c>
      <c r="P80" s="11">
        <f>'2.AF - Obliczenia'!P98</f>
        <v>0</v>
      </c>
    </row>
    <row r="81" spans="2:16">
      <c r="B81" s="15" t="s">
        <v>69</v>
      </c>
      <c r="C81" s="11">
        <f>'2.AF - Obliczenia'!C99</f>
        <v>0</v>
      </c>
      <c r="D81" s="11">
        <f>'2.AF - Obliczenia'!D99</f>
        <v>0</v>
      </c>
      <c r="E81" s="11">
        <f>'2.AF - Obliczenia'!E99</f>
        <v>0</v>
      </c>
      <c r="F81" s="11">
        <f>'2.AF - Obliczenia'!F99</f>
        <v>0</v>
      </c>
      <c r="G81" s="11">
        <f>'2.AF - Obliczenia'!G99</f>
        <v>0</v>
      </c>
      <c r="H81" s="11">
        <f>'2.AF - Obliczenia'!H99</f>
        <v>0</v>
      </c>
      <c r="I81" s="11">
        <f>'2.AF - Obliczenia'!I99</f>
        <v>0</v>
      </c>
      <c r="J81" s="11">
        <f>'2.AF - Obliczenia'!J99</f>
        <v>0</v>
      </c>
      <c r="K81" s="11">
        <f>'2.AF - Obliczenia'!K99</f>
        <v>0</v>
      </c>
      <c r="L81" s="11">
        <f>'2.AF - Obliczenia'!L99</f>
        <v>0</v>
      </c>
      <c r="M81" s="11">
        <f>'2.AF - Obliczenia'!M99</f>
        <v>0</v>
      </c>
      <c r="N81" s="11">
        <f>'2.AF - Obliczenia'!N99</f>
        <v>0</v>
      </c>
      <c r="O81" s="11">
        <f>'2.AF - Obliczenia'!O99</f>
        <v>0</v>
      </c>
      <c r="P81" s="11">
        <f>'2.AF - Obliczenia'!P99</f>
        <v>0</v>
      </c>
    </row>
    <row r="82" spans="2:16">
      <c r="B82" s="15" t="s">
        <v>70</v>
      </c>
      <c r="C82" s="11">
        <f>'2.AF - Obliczenia'!C100</f>
        <v>0</v>
      </c>
      <c r="D82" s="11">
        <f>'2.AF - Obliczenia'!D100</f>
        <v>0</v>
      </c>
      <c r="E82" s="11">
        <f>'2.AF - Obliczenia'!E100</f>
        <v>0</v>
      </c>
      <c r="F82" s="11">
        <f>'2.AF - Obliczenia'!F100</f>
        <v>0</v>
      </c>
      <c r="G82" s="11">
        <f>'2.AF - Obliczenia'!G100</f>
        <v>0</v>
      </c>
      <c r="H82" s="11">
        <f>'2.AF - Obliczenia'!H100</f>
        <v>0</v>
      </c>
      <c r="I82" s="11">
        <f>'2.AF - Obliczenia'!I100</f>
        <v>0</v>
      </c>
      <c r="J82" s="11">
        <f>'2.AF - Obliczenia'!J100</f>
        <v>0</v>
      </c>
      <c r="K82" s="11">
        <f>'2.AF - Obliczenia'!K100</f>
        <v>0</v>
      </c>
      <c r="L82" s="11">
        <f>'2.AF - Obliczenia'!L100</f>
        <v>0</v>
      </c>
      <c r="M82" s="11">
        <f>'2.AF - Obliczenia'!M100</f>
        <v>0</v>
      </c>
      <c r="N82" s="11">
        <f>'2.AF - Obliczenia'!N100</f>
        <v>0</v>
      </c>
      <c r="O82" s="11">
        <f>'2.AF - Obliczenia'!O100</f>
        <v>0</v>
      </c>
      <c r="P82" s="11">
        <f>'2.AF - Obliczenia'!P100</f>
        <v>0</v>
      </c>
    </row>
    <row r="83" spans="2:16">
      <c r="B83" s="7" t="s">
        <v>71</v>
      </c>
      <c r="C83" s="8">
        <f>'2.AF - Obliczenia'!C101</f>
        <v>0</v>
      </c>
      <c r="D83" s="8">
        <f>'2.AF - Obliczenia'!D101</f>
        <v>34734869.839999996</v>
      </c>
      <c r="E83" s="8">
        <f>'2.AF - Obliczenia'!E101</f>
        <v>80813297.609999999</v>
      </c>
      <c r="F83" s="8">
        <f>'2.AF - Obliczenia'!F101</f>
        <v>65159337.549999997</v>
      </c>
      <c r="G83" s="8">
        <f>'2.AF - Obliczenia'!G101</f>
        <v>0</v>
      </c>
      <c r="H83" s="8">
        <f>'2.AF - Obliczenia'!H101</f>
        <v>0</v>
      </c>
      <c r="I83" s="8">
        <f>'2.AF - Obliczenia'!I101</f>
        <v>0</v>
      </c>
      <c r="J83" s="8">
        <f>'2.AF - Obliczenia'!J101</f>
        <v>0</v>
      </c>
      <c r="K83" s="8">
        <f>'2.AF - Obliczenia'!K101</f>
        <v>0</v>
      </c>
      <c r="L83" s="8">
        <f>'2.AF - Obliczenia'!L101</f>
        <v>0</v>
      </c>
      <c r="M83" s="8">
        <f>'2.AF - Obliczenia'!M101</f>
        <v>0</v>
      </c>
      <c r="N83" s="8">
        <f>'2.AF - Obliczenia'!N101</f>
        <v>0</v>
      </c>
      <c r="O83" s="8">
        <f>'2.AF - Obliczenia'!O101</f>
        <v>0</v>
      </c>
      <c r="P83" s="8">
        <f>'2.AF - Obliczenia'!P101</f>
        <v>0</v>
      </c>
    </row>
    <row r="84" spans="2:16">
      <c r="B84" s="15" t="s">
        <v>72</v>
      </c>
      <c r="C84" s="11">
        <f>'2.AF - Obliczenia'!C102</f>
        <v>0</v>
      </c>
      <c r="D84" s="11">
        <f>'2.AF - Obliczenia'!D102</f>
        <v>34734869.839999996</v>
      </c>
      <c r="E84" s="11">
        <f>'2.AF - Obliczenia'!E102</f>
        <v>80813297.609999999</v>
      </c>
      <c r="F84" s="11">
        <f>'2.AF - Obliczenia'!F102</f>
        <v>65159337.549999997</v>
      </c>
      <c r="G84" s="11">
        <f>'2.AF - Obliczenia'!G102</f>
        <v>0</v>
      </c>
      <c r="H84" s="11">
        <f>'2.AF - Obliczenia'!H102</f>
        <v>0</v>
      </c>
      <c r="I84" s="11">
        <f>'2.AF - Obliczenia'!I102</f>
        <v>0</v>
      </c>
      <c r="J84" s="11">
        <f>'2.AF - Obliczenia'!J102</f>
        <v>0</v>
      </c>
      <c r="K84" s="11">
        <f>'2.AF - Obliczenia'!K102</f>
        <v>0</v>
      </c>
      <c r="L84" s="11">
        <f>'2.AF - Obliczenia'!L102</f>
        <v>0</v>
      </c>
      <c r="M84" s="11">
        <f>'2.AF - Obliczenia'!M102</f>
        <v>0</v>
      </c>
      <c r="N84" s="11">
        <f>'2.AF - Obliczenia'!N102</f>
        <v>0</v>
      </c>
      <c r="O84" s="11">
        <f>'2.AF - Obliczenia'!O102</f>
        <v>0</v>
      </c>
      <c r="P84" s="11">
        <f>'2.AF - Obliczenia'!P102</f>
        <v>0</v>
      </c>
    </row>
    <row r="85" spans="2:16">
      <c r="B85" s="15" t="s">
        <v>73</v>
      </c>
      <c r="C85" s="11">
        <f>'2.AF - Obliczenia'!C103</f>
        <v>0</v>
      </c>
      <c r="D85" s="11">
        <f>'2.AF - Obliczenia'!D103</f>
        <v>0</v>
      </c>
      <c r="E85" s="11">
        <f>'2.AF - Obliczenia'!E103</f>
        <v>0</v>
      </c>
      <c r="F85" s="11">
        <f>'2.AF - Obliczenia'!F103</f>
        <v>0</v>
      </c>
      <c r="G85" s="11">
        <f>'2.AF - Obliczenia'!G103</f>
        <v>0</v>
      </c>
      <c r="H85" s="11">
        <f>'2.AF - Obliczenia'!H103</f>
        <v>0</v>
      </c>
      <c r="I85" s="11">
        <f>'2.AF - Obliczenia'!I103</f>
        <v>0</v>
      </c>
      <c r="J85" s="11">
        <f>'2.AF - Obliczenia'!J103</f>
        <v>0</v>
      </c>
      <c r="K85" s="11">
        <f>'2.AF - Obliczenia'!K103</f>
        <v>0</v>
      </c>
      <c r="L85" s="11">
        <f>'2.AF - Obliczenia'!L103</f>
        <v>0</v>
      </c>
      <c r="M85" s="11">
        <f>'2.AF - Obliczenia'!M103</f>
        <v>0</v>
      </c>
      <c r="N85" s="11">
        <f>'2.AF - Obliczenia'!N103</f>
        <v>0</v>
      </c>
      <c r="O85" s="11">
        <f>'2.AF - Obliczenia'!O103</f>
        <v>0</v>
      </c>
      <c r="P85" s="11">
        <f>'2.AF - Obliczenia'!P103</f>
        <v>0</v>
      </c>
    </row>
    <row r="86" spans="2:16">
      <c r="B86" s="7" t="s">
        <v>74</v>
      </c>
      <c r="C86" s="8">
        <f>'2.AF - Obliczenia'!C104</f>
        <v>0</v>
      </c>
      <c r="D86" s="8">
        <f>'2.AF - Obliczenia'!D104</f>
        <v>-34734869.839999996</v>
      </c>
      <c r="E86" s="8">
        <f>'2.AF - Obliczenia'!E104</f>
        <v>-80813297.609999999</v>
      </c>
      <c r="F86" s="8">
        <f>'2.AF - Obliczenia'!F104</f>
        <v>-65159337.549999997</v>
      </c>
      <c r="G86" s="8">
        <f>'2.AF - Obliczenia'!G104</f>
        <v>0</v>
      </c>
      <c r="H86" s="8">
        <f>'2.AF - Obliczenia'!H104</f>
        <v>0</v>
      </c>
      <c r="I86" s="8">
        <f>'2.AF - Obliczenia'!I104</f>
        <v>0</v>
      </c>
      <c r="J86" s="8">
        <f>'2.AF - Obliczenia'!J104</f>
        <v>0</v>
      </c>
      <c r="K86" s="8">
        <f>'2.AF - Obliczenia'!K104</f>
        <v>0</v>
      </c>
      <c r="L86" s="8">
        <f>'2.AF - Obliczenia'!L104</f>
        <v>0</v>
      </c>
      <c r="M86" s="8">
        <f>'2.AF - Obliczenia'!M104</f>
        <v>0</v>
      </c>
      <c r="N86" s="8">
        <f>'2.AF - Obliczenia'!N104</f>
        <v>0</v>
      </c>
      <c r="O86" s="8">
        <f>'2.AF - Obliczenia'!O104</f>
        <v>0</v>
      </c>
      <c r="P86" s="8">
        <f>'2.AF - Obliczenia'!P104</f>
        <v>0</v>
      </c>
    </row>
    <row r="87" spans="2:16">
      <c r="B87" s="20" t="s">
        <v>75</v>
      </c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</row>
    <row r="88" spans="2:16">
      <c r="B88" s="7" t="s">
        <v>67</v>
      </c>
      <c r="C88" s="8">
        <f>'2.AF - Obliczenia'!C106</f>
        <v>0</v>
      </c>
      <c r="D88" s="8">
        <f>'2.AF - Obliczenia'!D106</f>
        <v>34734869.839999996</v>
      </c>
      <c r="E88" s="8">
        <f>'2.AF - Obliczenia'!E106</f>
        <v>80813297.609999999</v>
      </c>
      <c r="F88" s="8">
        <f>'2.AF - Obliczenia'!F106</f>
        <v>65159337.549999997</v>
      </c>
      <c r="G88" s="8">
        <f>'2.AF - Obliczenia'!G106</f>
        <v>2526576.5042000003</v>
      </c>
      <c r="H88" s="8">
        <f>'2.AF - Obliczenia'!H106</f>
        <v>2526576.5042000003</v>
      </c>
      <c r="I88" s="8">
        <f>'2.AF - Obliczenia'!I106</f>
        <v>2526576.5042000003</v>
      </c>
      <c r="J88" s="8">
        <f>'2.AF - Obliczenia'!J106</f>
        <v>2526576.5042000003</v>
      </c>
      <c r="K88" s="8">
        <f>'2.AF - Obliczenia'!K106</f>
        <v>2526576.5042000003</v>
      </c>
      <c r="L88" s="8">
        <f>'2.AF - Obliczenia'!L106</f>
        <v>2526576.5042000003</v>
      </c>
      <c r="M88" s="8">
        <f>'2.AF - Obliczenia'!M106</f>
        <v>2526576.5042000003</v>
      </c>
      <c r="N88" s="8">
        <f>'2.AF - Obliczenia'!N106</f>
        <v>2526576.5042000003</v>
      </c>
      <c r="O88" s="8">
        <f>'2.AF - Obliczenia'!O106</f>
        <v>2526576.5042000003</v>
      </c>
      <c r="P88" s="8">
        <f>'2.AF - Obliczenia'!P106</f>
        <v>2526576.5042000003</v>
      </c>
    </row>
    <row r="89" spans="2:16" ht="20.399999999999999">
      <c r="B89" s="15" t="s">
        <v>76</v>
      </c>
      <c r="C89" s="11">
        <f>'2.AF - Obliczenia'!C107</f>
        <v>0</v>
      </c>
      <c r="D89" s="11">
        <f>'2.AF - Obliczenia'!D107</f>
        <v>0</v>
      </c>
      <c r="E89" s="11">
        <f>'2.AF - Obliczenia'!E107</f>
        <v>0</v>
      </c>
      <c r="F89" s="11">
        <f>'2.AF - Obliczenia'!F107</f>
        <v>0</v>
      </c>
      <c r="G89" s="11">
        <f>'2.AF - Obliczenia'!G107</f>
        <v>0</v>
      </c>
      <c r="H89" s="11">
        <f>'2.AF - Obliczenia'!H107</f>
        <v>0</v>
      </c>
      <c r="I89" s="11">
        <f>'2.AF - Obliczenia'!I107</f>
        <v>0</v>
      </c>
      <c r="J89" s="11">
        <f>'2.AF - Obliczenia'!J107</f>
        <v>0</v>
      </c>
      <c r="K89" s="11">
        <f>'2.AF - Obliczenia'!K107</f>
        <v>0</v>
      </c>
      <c r="L89" s="11">
        <f>'2.AF - Obliczenia'!L107</f>
        <v>0</v>
      </c>
      <c r="M89" s="11">
        <f>'2.AF - Obliczenia'!M107</f>
        <v>0</v>
      </c>
      <c r="N89" s="11">
        <f>'2.AF - Obliczenia'!N107</f>
        <v>0</v>
      </c>
      <c r="O89" s="11">
        <f>'2.AF - Obliczenia'!O107</f>
        <v>0</v>
      </c>
      <c r="P89" s="11">
        <f>'2.AF - Obliczenia'!P107</f>
        <v>0</v>
      </c>
    </row>
    <row r="90" spans="2:16">
      <c r="B90" s="15" t="s">
        <v>77</v>
      </c>
      <c r="C90" s="11">
        <f>'2.AF - Obliczenia'!C108</f>
        <v>0</v>
      </c>
      <c r="D90" s="11">
        <f>'2.AF - Obliczenia'!D108</f>
        <v>0</v>
      </c>
      <c r="E90" s="11">
        <f>'2.AF - Obliczenia'!E108</f>
        <v>0</v>
      </c>
      <c r="F90" s="11">
        <f>'2.AF - Obliczenia'!F108</f>
        <v>0</v>
      </c>
      <c r="G90" s="11">
        <f>'2.AF - Obliczenia'!G108</f>
        <v>0</v>
      </c>
      <c r="H90" s="11">
        <f>'2.AF - Obliczenia'!H108</f>
        <v>0</v>
      </c>
      <c r="I90" s="11">
        <f>'2.AF - Obliczenia'!I108</f>
        <v>0</v>
      </c>
      <c r="J90" s="11">
        <f>'2.AF - Obliczenia'!J108</f>
        <v>0</v>
      </c>
      <c r="K90" s="11">
        <f>'2.AF - Obliczenia'!K108</f>
        <v>0</v>
      </c>
      <c r="L90" s="11">
        <f>'2.AF - Obliczenia'!L108</f>
        <v>0</v>
      </c>
      <c r="M90" s="11">
        <f>'2.AF - Obliczenia'!M108</f>
        <v>0</v>
      </c>
      <c r="N90" s="11">
        <f>'2.AF - Obliczenia'!N108</f>
        <v>0</v>
      </c>
      <c r="O90" s="11">
        <f>'2.AF - Obliczenia'!O108</f>
        <v>0</v>
      </c>
      <c r="P90" s="11">
        <f>'2.AF - Obliczenia'!P108</f>
        <v>0</v>
      </c>
    </row>
    <row r="91" spans="2:16">
      <c r="B91" s="15" t="s">
        <v>78</v>
      </c>
      <c r="C91" s="11">
        <f>'2.AF - Obliczenia'!C109</f>
        <v>0</v>
      </c>
      <c r="D91" s="11">
        <f>'2.AF - Obliczenia'!D109</f>
        <v>0</v>
      </c>
      <c r="E91" s="11">
        <f>'2.AF - Obliczenia'!E109</f>
        <v>0</v>
      </c>
      <c r="F91" s="11">
        <f>'2.AF - Obliczenia'!F109</f>
        <v>0</v>
      </c>
      <c r="G91" s="11">
        <f>'2.AF - Obliczenia'!G109</f>
        <v>0</v>
      </c>
      <c r="H91" s="11">
        <f>'2.AF - Obliczenia'!H109</f>
        <v>0</v>
      </c>
      <c r="I91" s="11">
        <f>'2.AF - Obliczenia'!I109</f>
        <v>0</v>
      </c>
      <c r="J91" s="11">
        <f>'2.AF - Obliczenia'!J109</f>
        <v>0</v>
      </c>
      <c r="K91" s="11">
        <f>'2.AF - Obliczenia'!K109</f>
        <v>0</v>
      </c>
      <c r="L91" s="11">
        <f>'2.AF - Obliczenia'!L109</f>
        <v>0</v>
      </c>
      <c r="M91" s="11">
        <f>'2.AF - Obliczenia'!M109</f>
        <v>0</v>
      </c>
      <c r="N91" s="11">
        <f>'2.AF - Obliczenia'!N109</f>
        <v>0</v>
      </c>
      <c r="O91" s="11">
        <f>'2.AF - Obliczenia'!O109</f>
        <v>0</v>
      </c>
      <c r="P91" s="11">
        <f>'2.AF - Obliczenia'!P109</f>
        <v>0</v>
      </c>
    </row>
    <row r="92" spans="2:16">
      <c r="B92" s="15" t="s">
        <v>105</v>
      </c>
      <c r="C92" s="11">
        <f>'2.AF - Obliczenia'!C110</f>
        <v>0</v>
      </c>
      <c r="D92" s="11">
        <f>'2.AF - Obliczenia'!D110</f>
        <v>34734869.839999996</v>
      </c>
      <c r="E92" s="11">
        <f>'2.AF - Obliczenia'!E110</f>
        <v>80813297.609999999</v>
      </c>
      <c r="F92" s="11">
        <f>'2.AF - Obliczenia'!F110</f>
        <v>65159337.549999997</v>
      </c>
      <c r="G92" s="11">
        <f>'2.AF - Obliczenia'!G110</f>
        <v>2526576.5042000003</v>
      </c>
      <c r="H92" s="11">
        <f>'2.AF - Obliczenia'!H110</f>
        <v>2526576.5042000003</v>
      </c>
      <c r="I92" s="11">
        <f>'2.AF - Obliczenia'!I110</f>
        <v>2526576.5042000003</v>
      </c>
      <c r="J92" s="11">
        <f>'2.AF - Obliczenia'!J110</f>
        <v>2526576.5042000003</v>
      </c>
      <c r="K92" s="11">
        <f>'2.AF - Obliczenia'!K110</f>
        <v>2526576.5042000003</v>
      </c>
      <c r="L92" s="11">
        <f>'2.AF - Obliczenia'!L110</f>
        <v>2526576.5042000003</v>
      </c>
      <c r="M92" s="11">
        <f>'2.AF - Obliczenia'!M110</f>
        <v>2526576.5042000003</v>
      </c>
      <c r="N92" s="11">
        <f>'2.AF - Obliczenia'!N110</f>
        <v>2526576.5042000003</v>
      </c>
      <c r="O92" s="11">
        <f>'2.AF - Obliczenia'!O110</f>
        <v>2526576.5042000003</v>
      </c>
      <c r="P92" s="11">
        <f>'2.AF - Obliczenia'!P110</f>
        <v>2526576.5042000003</v>
      </c>
    </row>
    <row r="93" spans="2:16">
      <c r="B93" s="7" t="s">
        <v>71</v>
      </c>
      <c r="C93" s="8">
        <f>'2.AF - Obliczenia'!C111</f>
        <v>0</v>
      </c>
      <c r="D93" s="8">
        <f>'2.AF - Obliczenia'!D111</f>
        <v>0</v>
      </c>
      <c r="E93" s="8">
        <f>'2.AF - Obliczenia'!E111</f>
        <v>0</v>
      </c>
      <c r="F93" s="8">
        <f>'2.AF - Obliczenia'!F111</f>
        <v>0</v>
      </c>
      <c r="G93" s="8">
        <f>'2.AF - Obliczenia'!G111</f>
        <v>0</v>
      </c>
      <c r="H93" s="8">
        <f>'2.AF - Obliczenia'!H111</f>
        <v>0</v>
      </c>
      <c r="I93" s="8">
        <f>'2.AF - Obliczenia'!I111</f>
        <v>0</v>
      </c>
      <c r="J93" s="8">
        <f>'2.AF - Obliczenia'!J111</f>
        <v>0</v>
      </c>
      <c r="K93" s="8">
        <f>'2.AF - Obliczenia'!K111</f>
        <v>0</v>
      </c>
      <c r="L93" s="8">
        <f>'2.AF - Obliczenia'!L111</f>
        <v>0</v>
      </c>
      <c r="M93" s="8">
        <f>'2.AF - Obliczenia'!M111</f>
        <v>0</v>
      </c>
      <c r="N93" s="8">
        <f>'2.AF - Obliczenia'!N111</f>
        <v>0</v>
      </c>
      <c r="O93" s="8">
        <f>'2.AF - Obliczenia'!O111</f>
        <v>0</v>
      </c>
      <c r="P93" s="8">
        <f>'2.AF - Obliczenia'!P111</f>
        <v>0</v>
      </c>
    </row>
    <row r="94" spans="2:16">
      <c r="B94" s="15" t="s">
        <v>79</v>
      </c>
      <c r="C94" s="11">
        <f>'2.AF - Obliczenia'!C112</f>
        <v>0</v>
      </c>
      <c r="D94" s="11">
        <f>'2.AF - Obliczenia'!D112</f>
        <v>0</v>
      </c>
      <c r="E94" s="11">
        <f>'2.AF - Obliczenia'!E112</f>
        <v>0</v>
      </c>
      <c r="F94" s="11">
        <f>'2.AF - Obliczenia'!F112</f>
        <v>0</v>
      </c>
      <c r="G94" s="11">
        <f>'2.AF - Obliczenia'!G112</f>
        <v>0</v>
      </c>
      <c r="H94" s="11">
        <f>'2.AF - Obliczenia'!H112</f>
        <v>0</v>
      </c>
      <c r="I94" s="11">
        <f>'2.AF - Obliczenia'!I112</f>
        <v>0</v>
      </c>
      <c r="J94" s="11">
        <f>'2.AF - Obliczenia'!J112</f>
        <v>0</v>
      </c>
      <c r="K94" s="11">
        <f>'2.AF - Obliczenia'!K112</f>
        <v>0</v>
      </c>
      <c r="L94" s="11">
        <f>'2.AF - Obliczenia'!L112</f>
        <v>0</v>
      </c>
      <c r="M94" s="11">
        <f>'2.AF - Obliczenia'!M112</f>
        <v>0</v>
      </c>
      <c r="N94" s="11">
        <f>'2.AF - Obliczenia'!N112</f>
        <v>0</v>
      </c>
      <c r="O94" s="11">
        <f>'2.AF - Obliczenia'!O112</f>
        <v>0</v>
      </c>
      <c r="P94" s="11">
        <f>'2.AF - Obliczenia'!P112</f>
        <v>0</v>
      </c>
    </row>
    <row r="95" spans="2:16">
      <c r="B95" s="15" t="s">
        <v>80</v>
      </c>
      <c r="C95" s="11">
        <f>'2.AF - Obliczenia'!C113</f>
        <v>0</v>
      </c>
      <c r="D95" s="11">
        <f>'2.AF - Obliczenia'!D113</f>
        <v>0</v>
      </c>
      <c r="E95" s="11">
        <f>'2.AF - Obliczenia'!E113</f>
        <v>0</v>
      </c>
      <c r="F95" s="11">
        <f>'2.AF - Obliczenia'!F113</f>
        <v>0</v>
      </c>
      <c r="G95" s="11">
        <f>'2.AF - Obliczenia'!G113</f>
        <v>0</v>
      </c>
      <c r="H95" s="11">
        <f>'2.AF - Obliczenia'!H113</f>
        <v>0</v>
      </c>
      <c r="I95" s="11">
        <f>'2.AF - Obliczenia'!I113</f>
        <v>0</v>
      </c>
      <c r="J95" s="11">
        <f>'2.AF - Obliczenia'!J113</f>
        <v>0</v>
      </c>
      <c r="K95" s="11">
        <f>'2.AF - Obliczenia'!K113</f>
        <v>0</v>
      </c>
      <c r="L95" s="11">
        <f>'2.AF - Obliczenia'!L113</f>
        <v>0</v>
      </c>
      <c r="M95" s="11">
        <f>'2.AF - Obliczenia'!M113</f>
        <v>0</v>
      </c>
      <c r="N95" s="11">
        <f>'2.AF - Obliczenia'!N113</f>
        <v>0</v>
      </c>
      <c r="O95" s="11">
        <f>'2.AF - Obliczenia'!O113</f>
        <v>0</v>
      </c>
      <c r="P95" s="11">
        <f>'2.AF - Obliczenia'!P113</f>
        <v>0</v>
      </c>
    </row>
    <row r="96" spans="2:16">
      <c r="B96" s="15" t="s">
        <v>81</v>
      </c>
      <c r="C96" s="11">
        <f>'2.AF - Obliczenia'!C114</f>
        <v>0</v>
      </c>
      <c r="D96" s="11">
        <f>'2.AF - Obliczenia'!D114</f>
        <v>0</v>
      </c>
      <c r="E96" s="11">
        <f>'2.AF - Obliczenia'!E114</f>
        <v>0</v>
      </c>
      <c r="F96" s="11">
        <f>'2.AF - Obliczenia'!F114</f>
        <v>0</v>
      </c>
      <c r="G96" s="11">
        <f>'2.AF - Obliczenia'!G114</f>
        <v>0</v>
      </c>
      <c r="H96" s="11">
        <f>'2.AF - Obliczenia'!H114</f>
        <v>0</v>
      </c>
      <c r="I96" s="11">
        <f>'2.AF - Obliczenia'!I114</f>
        <v>0</v>
      </c>
      <c r="J96" s="11">
        <f>'2.AF - Obliczenia'!J114</f>
        <v>0</v>
      </c>
      <c r="K96" s="11">
        <f>'2.AF - Obliczenia'!K114</f>
        <v>0</v>
      </c>
      <c r="L96" s="11">
        <f>'2.AF - Obliczenia'!L114</f>
        <v>0</v>
      </c>
      <c r="M96" s="11">
        <f>'2.AF - Obliczenia'!M114</f>
        <v>0</v>
      </c>
      <c r="N96" s="11">
        <f>'2.AF - Obliczenia'!N114</f>
        <v>0</v>
      </c>
      <c r="O96" s="11">
        <f>'2.AF - Obliczenia'!O114</f>
        <v>0</v>
      </c>
      <c r="P96" s="11">
        <f>'2.AF - Obliczenia'!P114</f>
        <v>0</v>
      </c>
    </row>
    <row r="97" spans="2:16">
      <c r="B97" s="15" t="s">
        <v>82</v>
      </c>
      <c r="C97" s="11">
        <f>'2.AF - Obliczenia'!C115</f>
        <v>0</v>
      </c>
      <c r="D97" s="11">
        <f>'2.AF - Obliczenia'!D115</f>
        <v>0</v>
      </c>
      <c r="E97" s="11">
        <f>'2.AF - Obliczenia'!E115</f>
        <v>0</v>
      </c>
      <c r="F97" s="11">
        <f>'2.AF - Obliczenia'!F115</f>
        <v>0</v>
      </c>
      <c r="G97" s="11">
        <f>'2.AF - Obliczenia'!G115</f>
        <v>0</v>
      </c>
      <c r="H97" s="11">
        <f>'2.AF - Obliczenia'!H115</f>
        <v>0</v>
      </c>
      <c r="I97" s="11">
        <f>'2.AF - Obliczenia'!I115</f>
        <v>0</v>
      </c>
      <c r="J97" s="11">
        <f>'2.AF - Obliczenia'!J115</f>
        <v>0</v>
      </c>
      <c r="K97" s="11">
        <f>'2.AF - Obliczenia'!K115</f>
        <v>0</v>
      </c>
      <c r="L97" s="11">
        <f>'2.AF - Obliczenia'!L115</f>
        <v>0</v>
      </c>
      <c r="M97" s="11">
        <f>'2.AF - Obliczenia'!M115</f>
        <v>0</v>
      </c>
      <c r="N97" s="11">
        <f>'2.AF - Obliczenia'!N115</f>
        <v>0</v>
      </c>
      <c r="O97" s="11">
        <f>'2.AF - Obliczenia'!O115</f>
        <v>0</v>
      </c>
      <c r="P97" s="11">
        <f>'2.AF - Obliczenia'!P115</f>
        <v>0</v>
      </c>
    </row>
    <row r="98" spans="2:16">
      <c r="B98" s="15" t="s">
        <v>83</v>
      </c>
      <c r="C98" s="11">
        <f>'2.AF - Obliczenia'!C116</f>
        <v>0</v>
      </c>
      <c r="D98" s="11">
        <f>'2.AF - Obliczenia'!D116</f>
        <v>0</v>
      </c>
      <c r="E98" s="11">
        <f>'2.AF - Obliczenia'!E116</f>
        <v>0</v>
      </c>
      <c r="F98" s="11">
        <f>'2.AF - Obliczenia'!F116</f>
        <v>0</v>
      </c>
      <c r="G98" s="11">
        <f>'2.AF - Obliczenia'!G116</f>
        <v>0</v>
      </c>
      <c r="H98" s="11">
        <f>'2.AF - Obliczenia'!H116</f>
        <v>0</v>
      </c>
      <c r="I98" s="11">
        <f>'2.AF - Obliczenia'!I116</f>
        <v>0</v>
      </c>
      <c r="J98" s="11">
        <f>'2.AF - Obliczenia'!J116</f>
        <v>0</v>
      </c>
      <c r="K98" s="11">
        <f>'2.AF - Obliczenia'!K116</f>
        <v>0</v>
      </c>
      <c r="L98" s="11">
        <f>'2.AF - Obliczenia'!L116</f>
        <v>0</v>
      </c>
      <c r="M98" s="11">
        <f>'2.AF - Obliczenia'!M116</f>
        <v>0</v>
      </c>
      <c r="N98" s="11">
        <f>'2.AF - Obliczenia'!N116</f>
        <v>0</v>
      </c>
      <c r="O98" s="11">
        <f>'2.AF - Obliczenia'!O116</f>
        <v>0</v>
      </c>
      <c r="P98" s="11">
        <f>'2.AF - Obliczenia'!P116</f>
        <v>0</v>
      </c>
    </row>
    <row r="99" spans="2:16">
      <c r="B99" s="15" t="s">
        <v>84</v>
      </c>
      <c r="C99" s="11">
        <f>'2.AF - Obliczenia'!C117</f>
        <v>0</v>
      </c>
      <c r="D99" s="11">
        <f>'2.AF - Obliczenia'!D117</f>
        <v>0</v>
      </c>
      <c r="E99" s="11">
        <f>'2.AF - Obliczenia'!E117</f>
        <v>0</v>
      </c>
      <c r="F99" s="11">
        <f>'2.AF - Obliczenia'!F117</f>
        <v>0</v>
      </c>
      <c r="G99" s="11">
        <f>'2.AF - Obliczenia'!G117</f>
        <v>0</v>
      </c>
      <c r="H99" s="11">
        <f>'2.AF - Obliczenia'!H117</f>
        <v>0</v>
      </c>
      <c r="I99" s="11">
        <f>'2.AF - Obliczenia'!I117</f>
        <v>0</v>
      </c>
      <c r="J99" s="11">
        <f>'2.AF - Obliczenia'!J117</f>
        <v>0</v>
      </c>
      <c r="K99" s="11">
        <f>'2.AF - Obliczenia'!K117</f>
        <v>0</v>
      </c>
      <c r="L99" s="11">
        <f>'2.AF - Obliczenia'!L117</f>
        <v>0</v>
      </c>
      <c r="M99" s="11">
        <f>'2.AF - Obliczenia'!M117</f>
        <v>0</v>
      </c>
      <c r="N99" s="11">
        <f>'2.AF - Obliczenia'!N117</f>
        <v>0</v>
      </c>
      <c r="O99" s="11">
        <f>'2.AF - Obliczenia'!O117</f>
        <v>0</v>
      </c>
      <c r="P99" s="11">
        <f>'2.AF - Obliczenia'!P117</f>
        <v>0</v>
      </c>
    </row>
    <row r="100" spans="2:16">
      <c r="B100" s="7" t="s">
        <v>85</v>
      </c>
      <c r="C100" s="8">
        <f>'2.AF - Obliczenia'!C118</f>
        <v>0</v>
      </c>
      <c r="D100" s="8">
        <f>'2.AF - Obliczenia'!D118</f>
        <v>34734869.839999996</v>
      </c>
      <c r="E100" s="8">
        <f>'2.AF - Obliczenia'!E118</f>
        <v>80813297.609999999</v>
      </c>
      <c r="F100" s="8">
        <f>'2.AF - Obliczenia'!F118</f>
        <v>65159337.549999997</v>
      </c>
      <c r="G100" s="8">
        <f>'2.AF - Obliczenia'!G118</f>
        <v>2526576.5042000003</v>
      </c>
      <c r="H100" s="8">
        <f>'2.AF - Obliczenia'!H118</f>
        <v>2526576.5042000003</v>
      </c>
      <c r="I100" s="8">
        <f>'2.AF - Obliczenia'!I118</f>
        <v>2526576.5042000003</v>
      </c>
      <c r="J100" s="8">
        <f>'2.AF - Obliczenia'!J118</f>
        <v>2526576.5042000003</v>
      </c>
      <c r="K100" s="8">
        <f>'2.AF - Obliczenia'!K118</f>
        <v>2526576.5042000003</v>
      </c>
      <c r="L100" s="8">
        <f>'2.AF - Obliczenia'!L118</f>
        <v>2526576.5042000003</v>
      </c>
      <c r="M100" s="8">
        <f>'2.AF - Obliczenia'!M118</f>
        <v>2526576.5042000003</v>
      </c>
      <c r="N100" s="8">
        <f>'2.AF - Obliczenia'!N118</f>
        <v>2526576.5042000003</v>
      </c>
      <c r="O100" s="8">
        <f>'2.AF - Obliczenia'!O118</f>
        <v>2526576.5042000003</v>
      </c>
      <c r="P100" s="8">
        <f>'2.AF - Obliczenia'!P118</f>
        <v>2526576.5042000003</v>
      </c>
    </row>
    <row r="101" spans="2:16" ht="20.399999999999999">
      <c r="B101" s="7" t="s">
        <v>86</v>
      </c>
      <c r="C101" s="8">
        <f>'2.AF - Obliczenia'!C119</f>
        <v>0</v>
      </c>
      <c r="D101" s="8">
        <f>'2.AF - Obliczenia'!D119</f>
        <v>0</v>
      </c>
      <c r="E101" s="8">
        <f>'2.AF - Obliczenia'!E119</f>
        <v>0</v>
      </c>
      <c r="F101" s="8">
        <f>'2.AF - Obliczenia'!F119</f>
        <v>0</v>
      </c>
      <c r="G101" s="8">
        <f>'2.AF - Obliczenia'!G119</f>
        <v>0</v>
      </c>
      <c r="H101" s="8">
        <f>'2.AF - Obliczenia'!H119</f>
        <v>0</v>
      </c>
      <c r="I101" s="8">
        <f>'2.AF - Obliczenia'!I119</f>
        <v>0</v>
      </c>
      <c r="J101" s="8">
        <f>'2.AF - Obliczenia'!J119</f>
        <v>0</v>
      </c>
      <c r="K101" s="8">
        <f>'2.AF - Obliczenia'!K119</f>
        <v>0</v>
      </c>
      <c r="L101" s="8">
        <f>'2.AF - Obliczenia'!L119</f>
        <v>0</v>
      </c>
      <c r="M101" s="8">
        <f>'2.AF - Obliczenia'!M119</f>
        <v>0</v>
      </c>
      <c r="N101" s="8">
        <f>'2.AF - Obliczenia'!N119</f>
        <v>0</v>
      </c>
      <c r="O101" s="8">
        <f>'2.AF - Obliczenia'!O119</f>
        <v>0</v>
      </c>
      <c r="P101" s="8">
        <f>'2.AF - Obliczenia'!P119</f>
        <v>0</v>
      </c>
    </row>
    <row r="102" spans="2:16">
      <c r="B102" s="7" t="s">
        <v>87</v>
      </c>
      <c r="C102" s="8">
        <f>'2.AF - Obliczenia'!C120</f>
        <v>0</v>
      </c>
      <c r="D102" s="8">
        <f>'2.AF - Obliczenia'!D120</f>
        <v>0</v>
      </c>
      <c r="E102" s="8">
        <f>'2.AF - Obliczenia'!E120</f>
        <v>0</v>
      </c>
      <c r="F102" s="8">
        <f>'2.AF - Obliczenia'!F120</f>
        <v>0</v>
      </c>
      <c r="G102" s="8">
        <f>'2.AF - Obliczenia'!G120</f>
        <v>0</v>
      </c>
      <c r="H102" s="8">
        <f>'2.AF - Obliczenia'!H120</f>
        <v>0</v>
      </c>
      <c r="I102" s="8">
        <f>'2.AF - Obliczenia'!I120</f>
        <v>0</v>
      </c>
      <c r="J102" s="8">
        <f>'2.AF - Obliczenia'!J120</f>
        <v>0</v>
      </c>
      <c r="K102" s="8">
        <f>'2.AF - Obliczenia'!K120</f>
        <v>0</v>
      </c>
      <c r="L102" s="8">
        <f>'2.AF - Obliczenia'!L120</f>
        <v>0</v>
      </c>
      <c r="M102" s="8">
        <f>'2.AF - Obliczenia'!M120</f>
        <v>0</v>
      </c>
      <c r="N102" s="8">
        <f>'2.AF - Obliczenia'!N120</f>
        <v>0</v>
      </c>
      <c r="O102" s="8">
        <f>'2.AF - Obliczenia'!O120</f>
        <v>0</v>
      </c>
      <c r="P102" s="8">
        <f>'2.AF - Obliczenia'!P120</f>
        <v>0</v>
      </c>
    </row>
    <row r="103" spans="2:16">
      <c r="B103" s="7" t="s">
        <v>88</v>
      </c>
      <c r="C103" s="8">
        <f>'2.AF - Obliczenia'!C121</f>
        <v>0</v>
      </c>
      <c r="D103" s="8">
        <f>'2.AF - Obliczenia'!D121</f>
        <v>0</v>
      </c>
      <c r="E103" s="8">
        <f>'2.AF - Obliczenia'!E121</f>
        <v>0</v>
      </c>
      <c r="F103" s="8">
        <f>'2.AF - Obliczenia'!F121</f>
        <v>0</v>
      </c>
      <c r="G103" s="8">
        <f>'2.AF - Obliczenia'!G121</f>
        <v>0</v>
      </c>
      <c r="H103" s="8">
        <f>'2.AF - Obliczenia'!H121</f>
        <v>0</v>
      </c>
      <c r="I103" s="8">
        <f>'2.AF - Obliczenia'!I121</f>
        <v>0</v>
      </c>
      <c r="J103" s="8">
        <f>'2.AF - Obliczenia'!J121</f>
        <v>0</v>
      </c>
      <c r="K103" s="8">
        <f>'2.AF - Obliczenia'!K121</f>
        <v>0</v>
      </c>
      <c r="L103" s="8">
        <f>'2.AF - Obliczenia'!L121</f>
        <v>0</v>
      </c>
      <c r="M103" s="8">
        <f>'2.AF - Obliczenia'!M121</f>
        <v>0</v>
      </c>
      <c r="N103" s="8">
        <f>'2.AF - Obliczenia'!N121</f>
        <v>0</v>
      </c>
      <c r="O103" s="8">
        <f>'2.AF - Obliczenia'!O121</f>
        <v>0</v>
      </c>
      <c r="P103" s="8">
        <f>'2.AF - Obliczenia'!P121</f>
        <v>0</v>
      </c>
    </row>
    <row r="104" spans="2:16">
      <c r="C104" s="9"/>
      <c r="D104" s="9"/>
      <c r="E104" s="9"/>
      <c r="F104" s="9"/>
      <c r="G104" s="9"/>
      <c r="H104" s="9"/>
      <c r="I104" s="9"/>
      <c r="J104" s="9"/>
      <c r="K104" s="9"/>
      <c r="L104" s="9"/>
    </row>
    <row r="105" spans="2:16">
      <c r="B105" s="4" t="s">
        <v>193</v>
      </c>
    </row>
    <row r="107" spans="2:16">
      <c r="B107" s="4" t="s">
        <v>119</v>
      </c>
    </row>
    <row r="108" spans="2:16">
      <c r="C108" s="9"/>
      <c r="D108" s="9"/>
      <c r="E108" s="9"/>
      <c r="F108" s="9"/>
      <c r="G108" s="9"/>
      <c r="H108" s="9"/>
      <c r="I108" s="9"/>
      <c r="J108" s="9"/>
      <c r="K108" s="9"/>
      <c r="L108" s="9"/>
    </row>
    <row r="109" spans="2:16">
      <c r="B109" s="83" t="s">
        <v>194</v>
      </c>
    </row>
    <row r="111" spans="2:16">
      <c r="B111" s="22" t="str">
        <f>'2.AF - Obliczenia'!B129</f>
        <v>Maksymalny poziom dofinansowania projektu</v>
      </c>
      <c r="C111" s="23">
        <f>'2.AF - Obliczenia'!C129</f>
        <v>1</v>
      </c>
    </row>
    <row r="112" spans="2:16">
      <c r="B112" s="24" t="str">
        <f>'2.AF - Obliczenia'!B130</f>
        <v xml:space="preserve">Dofinansowanie </v>
      </c>
      <c r="C112" s="25">
        <f>'2.AF - Obliczenia'!C130</f>
        <v>175984455</v>
      </c>
    </row>
    <row r="114" spans="2:9">
      <c r="B114" s="4" t="s">
        <v>195</v>
      </c>
    </row>
    <row r="116" spans="2:9">
      <c r="B116" s="26" t="s">
        <v>6</v>
      </c>
      <c r="C116" s="6">
        <f>'2.AF - Obliczenia'!C134</f>
        <v>2025</v>
      </c>
      <c r="D116" s="6">
        <f>'2.AF - Obliczenia'!D134</f>
        <v>2026</v>
      </c>
      <c r="E116" s="6">
        <f>'2.AF - Obliczenia'!E134</f>
        <v>2027</v>
      </c>
      <c r="G116" s="6" t="s">
        <v>5</v>
      </c>
      <c r="H116" s="27" t="s">
        <v>120</v>
      </c>
    </row>
    <row r="117" spans="2:9">
      <c r="B117" s="10" t="str">
        <f>'2.AF - Obliczenia'!B135</f>
        <v>Dofinansowanie</v>
      </c>
      <c r="C117" s="11">
        <f>'2.AF - Obliczenia'!C135</f>
        <v>0</v>
      </c>
      <c r="D117" s="11">
        <f>'2.AF - Obliczenia'!D135</f>
        <v>33917973.289999999</v>
      </c>
      <c r="E117" s="11">
        <f>'2.AF - Obliczenia'!E135</f>
        <v>78852745.890000001</v>
      </c>
      <c r="G117" s="11">
        <f>'2.AF - Obliczenia'!G135</f>
        <v>175984455</v>
      </c>
      <c r="H117" s="28">
        <f>'2.AF - Obliczenia'!H135</f>
        <v>1</v>
      </c>
      <c r="I117" s="54"/>
    </row>
    <row r="118" spans="2:9">
      <c r="B118" s="10" t="str">
        <f>'2.AF - Obliczenia'!B136</f>
        <v>Budżet JST</v>
      </c>
      <c r="C118" s="11">
        <f>'2.AF - Obliczenia'!C136</f>
        <v>0</v>
      </c>
      <c r="D118" s="11">
        <f>'2.AF - Obliczenia'!D136</f>
        <v>0</v>
      </c>
      <c r="E118" s="11">
        <f>'2.AF - Obliczenia'!E136</f>
        <v>0</v>
      </c>
      <c r="G118" s="11">
        <f>'2.AF - Obliczenia'!G136</f>
        <v>0</v>
      </c>
      <c r="H118" s="28">
        <f>'2.AF - Obliczenia'!H136</f>
        <v>0</v>
      </c>
      <c r="I118" s="54"/>
    </row>
    <row r="119" spans="2:9">
      <c r="B119" s="10" t="s">
        <v>122</v>
      </c>
      <c r="C119" s="11">
        <f>'2.AF - Obliczenia'!C137</f>
        <v>0</v>
      </c>
      <c r="D119" s="11">
        <f>'2.AF - Obliczenia'!D137</f>
        <v>0</v>
      </c>
      <c r="E119" s="11">
        <f>'2.AF - Obliczenia'!E137</f>
        <v>0</v>
      </c>
      <c r="G119" s="11">
        <f>'2.AF - Obliczenia'!G137</f>
        <v>0</v>
      </c>
      <c r="H119" s="28">
        <f>'2.AF - Obliczenia'!H137</f>
        <v>0</v>
      </c>
    </row>
    <row r="120" spans="2:9">
      <c r="B120" s="10" t="s">
        <v>90</v>
      </c>
      <c r="C120" s="11">
        <f>'2.AF - Obliczenia'!C138</f>
        <v>0</v>
      </c>
      <c r="D120" s="11">
        <f>'2.AF - Obliczenia'!D138</f>
        <v>0</v>
      </c>
      <c r="E120" s="11">
        <f>'2.AF - Obliczenia'!E138</f>
        <v>0</v>
      </c>
      <c r="G120" s="11">
        <f>'2.AF - Obliczenia'!G138</f>
        <v>0</v>
      </c>
      <c r="H120" s="28">
        <f>'2.AF - Obliczenia'!H138</f>
        <v>0</v>
      </c>
    </row>
    <row r="121" spans="2:9">
      <c r="B121" s="12" t="s">
        <v>5</v>
      </c>
      <c r="C121" s="8">
        <f>'2.AF - Obliczenia'!C139</f>
        <v>0</v>
      </c>
      <c r="D121" s="8">
        <f>'2.AF - Obliczenia'!D139</f>
        <v>33917973.289999999</v>
      </c>
      <c r="E121" s="8">
        <f>'2.AF - Obliczenia'!E139</f>
        <v>78852745.890000001</v>
      </c>
      <c r="G121" s="8">
        <f>'2.AF - Obliczenia'!G139</f>
        <v>175984455</v>
      </c>
      <c r="H121" s="29">
        <f>'2.AF - Obliczenia'!H139</f>
        <v>1</v>
      </c>
    </row>
    <row r="122" spans="2:9">
      <c r="B122" s="30" t="s">
        <v>8</v>
      </c>
      <c r="C122" s="6">
        <f>C116</f>
        <v>2025</v>
      </c>
      <c r="D122" s="6">
        <f>D116</f>
        <v>2026</v>
      </c>
      <c r="E122" s="6">
        <f>E116</f>
        <v>2027</v>
      </c>
      <c r="G122" s="27" t="s">
        <v>5</v>
      </c>
      <c r="H122" s="31" t="s">
        <v>120</v>
      </c>
    </row>
    <row r="123" spans="2:9">
      <c r="B123" s="10" t="s">
        <v>121</v>
      </c>
      <c r="C123" s="11">
        <f>'2.AF - Obliczenia'!C141</f>
        <v>0</v>
      </c>
      <c r="D123" s="11">
        <f>'2.AF - Obliczenia'!D141</f>
        <v>816896.55</v>
      </c>
      <c r="E123" s="11">
        <f>'2.AF - Obliczenia'!E141</f>
        <v>1960551.72</v>
      </c>
      <c r="G123" s="11">
        <f>'2.AF - Obliczenia'!G141</f>
        <v>4723050</v>
      </c>
      <c r="H123" s="28">
        <f>'2.AF - Obliczenia'!H141</f>
        <v>1</v>
      </c>
    </row>
    <row r="124" spans="2:9">
      <c r="B124" s="10" t="s">
        <v>122</v>
      </c>
      <c r="C124" s="11">
        <f>'2.AF - Obliczenia'!C142</f>
        <v>0</v>
      </c>
      <c r="D124" s="11">
        <f>'2.AF - Obliczenia'!D142</f>
        <v>0</v>
      </c>
      <c r="E124" s="11">
        <f>'2.AF - Obliczenia'!E142</f>
        <v>0</v>
      </c>
      <c r="G124" s="11">
        <f>'2.AF - Obliczenia'!G142</f>
        <v>0</v>
      </c>
      <c r="H124" s="28">
        <f>'2.AF - Obliczenia'!H142</f>
        <v>0</v>
      </c>
    </row>
    <row r="125" spans="2:9">
      <c r="B125" s="10" t="s">
        <v>90</v>
      </c>
      <c r="C125" s="11">
        <f>'2.AF - Obliczenia'!C143</f>
        <v>0</v>
      </c>
      <c r="D125" s="11">
        <f>'2.AF - Obliczenia'!D143</f>
        <v>0</v>
      </c>
      <c r="E125" s="11">
        <f>'2.AF - Obliczenia'!E143</f>
        <v>0</v>
      </c>
      <c r="G125" s="11">
        <f>'2.AF - Obliczenia'!G143</f>
        <v>0</v>
      </c>
      <c r="H125" s="28">
        <f>'2.AF - Obliczenia'!H143</f>
        <v>0</v>
      </c>
    </row>
    <row r="126" spans="2:9">
      <c r="B126" s="12" t="s">
        <v>5</v>
      </c>
      <c r="C126" s="8">
        <f>'2.AF - Obliczenia'!C144</f>
        <v>0</v>
      </c>
      <c r="D126" s="8">
        <f>'2.AF - Obliczenia'!D144</f>
        <v>816896.55</v>
      </c>
      <c r="E126" s="8">
        <f>'2.AF - Obliczenia'!E144</f>
        <v>1960551.72</v>
      </c>
      <c r="G126" s="8">
        <f>'2.AF - Obliczenia'!G144</f>
        <v>4723050</v>
      </c>
      <c r="H126" s="29">
        <f>'2.AF - Obliczenia'!H144</f>
        <v>1</v>
      </c>
    </row>
    <row r="127" spans="2:9">
      <c r="B127" s="26" t="s">
        <v>128</v>
      </c>
      <c r="C127" s="6">
        <f>C122</f>
        <v>2025</v>
      </c>
      <c r="D127" s="6">
        <f t="shared" ref="D127:E127" si="2">D122</f>
        <v>2026</v>
      </c>
      <c r="E127" s="6">
        <f t="shared" si="2"/>
        <v>2027</v>
      </c>
      <c r="G127" s="27" t="s">
        <v>5</v>
      </c>
      <c r="H127" s="31" t="s">
        <v>120</v>
      </c>
    </row>
    <row r="128" spans="2:9">
      <c r="B128" s="10" t="s">
        <v>129</v>
      </c>
      <c r="C128" s="11">
        <f>'2.AF - Obliczenia'!C146</f>
        <v>0</v>
      </c>
      <c r="D128" s="11">
        <f>'2.AF - Obliczenia'!D146</f>
        <v>33917973.289999999</v>
      </c>
      <c r="E128" s="11">
        <f>'2.AF - Obliczenia'!E146</f>
        <v>78852745.890000001</v>
      </c>
      <c r="G128" s="11">
        <f>'2.AF - Obliczenia'!G146</f>
        <v>175984455</v>
      </c>
      <c r="H128" s="28">
        <f>'2.AF - Obliczenia'!H146</f>
        <v>0.97386356477004099</v>
      </c>
    </row>
    <row r="129" spans="2:16">
      <c r="B129" s="10" t="s">
        <v>121</v>
      </c>
      <c r="C129" s="11">
        <f>'2.AF - Obliczenia'!C147</f>
        <v>0</v>
      </c>
      <c r="D129" s="11">
        <f>'2.AF - Obliczenia'!D147</f>
        <v>816896.55</v>
      </c>
      <c r="E129" s="11">
        <f>'2.AF - Obliczenia'!E147</f>
        <v>1960551.72</v>
      </c>
      <c r="G129" s="11">
        <f>'2.AF - Obliczenia'!G147</f>
        <v>4723050</v>
      </c>
      <c r="H129" s="28">
        <f>'2.AF - Obliczenia'!H147</f>
        <v>2.6136435229959044E-2</v>
      </c>
    </row>
    <row r="130" spans="2:16">
      <c r="B130" s="10" t="s">
        <v>122</v>
      </c>
      <c r="C130" s="11">
        <f>'2.AF - Obliczenia'!C148</f>
        <v>0</v>
      </c>
      <c r="D130" s="11">
        <f>'2.AF - Obliczenia'!D148</f>
        <v>0</v>
      </c>
      <c r="E130" s="11">
        <f>'2.AF - Obliczenia'!E148</f>
        <v>0</v>
      </c>
      <c r="G130" s="11">
        <f>'2.AF - Obliczenia'!G148</f>
        <v>0</v>
      </c>
      <c r="H130" s="28">
        <f>'2.AF - Obliczenia'!H148</f>
        <v>0</v>
      </c>
    </row>
    <row r="131" spans="2:16">
      <c r="B131" s="10" t="s">
        <v>90</v>
      </c>
      <c r="C131" s="11">
        <f>'2.AF - Obliczenia'!C149</f>
        <v>0</v>
      </c>
      <c r="D131" s="11">
        <f>'2.AF - Obliczenia'!D149</f>
        <v>0</v>
      </c>
      <c r="E131" s="11">
        <f>'2.AF - Obliczenia'!E149</f>
        <v>0</v>
      </c>
      <c r="G131" s="11">
        <f>'2.AF - Obliczenia'!G149</f>
        <v>0</v>
      </c>
      <c r="H131" s="28">
        <f>'2.AF - Obliczenia'!H149</f>
        <v>0</v>
      </c>
    </row>
    <row r="132" spans="2:16">
      <c r="B132" s="12" t="s">
        <v>5</v>
      </c>
      <c r="C132" s="8">
        <f>'2.AF - Obliczenia'!C150</f>
        <v>0</v>
      </c>
      <c r="D132" s="8">
        <f>'2.AF - Obliczenia'!D150</f>
        <v>34734869.839999996</v>
      </c>
      <c r="E132" s="8">
        <f>'2.AF - Obliczenia'!E150</f>
        <v>80813297.609999999</v>
      </c>
      <c r="G132" s="8">
        <f>'2.AF - Obliczenia'!G150</f>
        <v>180707505</v>
      </c>
      <c r="H132" s="29">
        <f>'2.AF - Obliczenia'!H150</f>
        <v>1</v>
      </c>
    </row>
    <row r="134" spans="2:16">
      <c r="B134" s="4" t="s">
        <v>196</v>
      </c>
    </row>
    <row r="136" spans="2:16">
      <c r="B136" s="32" t="s">
        <v>99</v>
      </c>
      <c r="C136" s="33">
        <f>'2.AF - Obliczenia'!C165</f>
        <v>-102863603.44499038</v>
      </c>
      <c r="E136" s="32" t="s">
        <v>201</v>
      </c>
      <c r="F136" s="33">
        <f>'2.AF - Obliczenia'!C179</f>
        <v>2653628.5368882269</v>
      </c>
    </row>
    <row r="137" spans="2:16">
      <c r="B137" s="32" t="s">
        <v>100</v>
      </c>
      <c r="C137" s="34">
        <f>'2.AF - Obliczenia'!C166</f>
        <v>-4.1308876982381393E-2</v>
      </c>
      <c r="E137" s="32" t="s">
        <v>202</v>
      </c>
      <c r="F137" s="34">
        <f>'2.AF - Obliczenia'!C180</f>
        <v>4.3898811068211474E-2</v>
      </c>
    </row>
    <row r="139" spans="2:16">
      <c r="B139" s="4" t="s">
        <v>197</v>
      </c>
    </row>
    <row r="141" spans="2:16">
      <c r="B141" s="30"/>
      <c r="C141" s="6">
        <f>'1. AF - Założenia'!C4</f>
        <v>2025</v>
      </c>
      <c r="D141" s="6">
        <f>'1. AF - Założenia'!D4</f>
        <v>2026</v>
      </c>
      <c r="E141" s="6">
        <f>'1. AF - Założenia'!E4</f>
        <v>2027</v>
      </c>
      <c r="F141" s="6">
        <f>'1. AF - Założenia'!F4</f>
        <v>2028</v>
      </c>
      <c r="G141" s="6">
        <f>'1. AF - Założenia'!G4</f>
        <v>2029</v>
      </c>
      <c r="H141" s="6">
        <f>'1. AF - Założenia'!H4</f>
        <v>2030</v>
      </c>
      <c r="I141" s="6">
        <f>'1. AF - Założenia'!I4</f>
        <v>2031</v>
      </c>
      <c r="J141" s="6">
        <f>'1. AF - Założenia'!J4</f>
        <v>2032</v>
      </c>
      <c r="K141" s="6">
        <f>'1. AF - Założenia'!K4</f>
        <v>2033</v>
      </c>
      <c r="L141" s="6">
        <f>'1. AF - Założenia'!L4</f>
        <v>2034</v>
      </c>
      <c r="M141" s="6">
        <f>'1. AF - Założenia'!M4</f>
        <v>2035</v>
      </c>
      <c r="N141" s="6">
        <f>'1. AF - Założenia'!N4</f>
        <v>2036</v>
      </c>
      <c r="O141" s="6">
        <f>'1. AF - Założenia'!O4</f>
        <v>2037</v>
      </c>
      <c r="P141" s="6">
        <f>'1. AF - Założenia'!P4</f>
        <v>2038</v>
      </c>
    </row>
    <row r="142" spans="2:16">
      <c r="B142" s="10" t="s">
        <v>129</v>
      </c>
      <c r="C142" s="11">
        <f>'2.AF - Obliczenia'!C186</f>
        <v>0</v>
      </c>
      <c r="D142" s="11">
        <f>'2.AF - Obliczenia'!D186</f>
        <v>33917973.289999999</v>
      </c>
      <c r="E142" s="11">
        <f>'2.AF - Obliczenia'!E186</f>
        <v>78852745.890000001</v>
      </c>
      <c r="F142" s="11">
        <f>'2.AF - Obliczenia'!F186</f>
        <v>63213735.82</v>
      </c>
      <c r="G142" s="11">
        <f>'2.AF - Obliczenia'!G186</f>
        <v>0</v>
      </c>
      <c r="H142" s="11">
        <f>'2.AF - Obliczenia'!H186</f>
        <v>0</v>
      </c>
      <c r="I142" s="11">
        <f>'2.AF - Obliczenia'!I186</f>
        <v>0</v>
      </c>
      <c r="J142" s="11">
        <f>'2.AF - Obliczenia'!J186</f>
        <v>0</v>
      </c>
      <c r="K142" s="11">
        <f>'2.AF - Obliczenia'!K186</f>
        <v>0</v>
      </c>
      <c r="L142" s="11">
        <f>'2.AF - Obliczenia'!L186</f>
        <v>0</v>
      </c>
      <c r="M142" s="11">
        <f>'2.AF - Obliczenia'!M186</f>
        <v>0</v>
      </c>
      <c r="N142" s="11">
        <f>'2.AF - Obliczenia'!N186</f>
        <v>0</v>
      </c>
      <c r="O142" s="11">
        <f>'2.AF - Obliczenia'!O186</f>
        <v>0</v>
      </c>
      <c r="P142" s="11">
        <f>'2.AF - Obliczenia'!P186</f>
        <v>0</v>
      </c>
    </row>
    <row r="143" spans="2:16">
      <c r="B143" s="10" t="s">
        <v>89</v>
      </c>
      <c r="C143" s="11">
        <f>'2.AF - Obliczenia'!C187</f>
        <v>0</v>
      </c>
      <c r="D143" s="11">
        <f>'2.AF - Obliczenia'!D187</f>
        <v>816896.54999999702</v>
      </c>
      <c r="E143" s="11">
        <f>'2.AF - Obliczenia'!E187</f>
        <v>1960551.7199999988</v>
      </c>
      <c r="F143" s="11">
        <f>'2.AF - Obliczenia'!F187</f>
        <v>1945601.7299999967</v>
      </c>
      <c r="G143" s="11">
        <f>'2.AF - Obliczenia'!G187</f>
        <v>2526576.5042000003</v>
      </c>
      <c r="H143" s="11">
        <f>'2.AF - Obliczenia'!H187</f>
        <v>2526576.5042000003</v>
      </c>
      <c r="I143" s="11">
        <f>'2.AF - Obliczenia'!I187</f>
        <v>2526576.5042000003</v>
      </c>
      <c r="J143" s="11">
        <f>'2.AF - Obliczenia'!J187</f>
        <v>2526576.5042000003</v>
      </c>
      <c r="K143" s="11">
        <f>'2.AF - Obliczenia'!K187</f>
        <v>2526576.5042000003</v>
      </c>
      <c r="L143" s="11">
        <f>'2.AF - Obliczenia'!L187</f>
        <v>2526576.5042000003</v>
      </c>
      <c r="M143" s="11">
        <f>'2.AF - Obliczenia'!M187</f>
        <v>2526576.5042000003</v>
      </c>
      <c r="N143" s="11">
        <f>'2.AF - Obliczenia'!N187</f>
        <v>2526576.5042000003</v>
      </c>
      <c r="O143" s="11">
        <f>'2.AF - Obliczenia'!O187</f>
        <v>2526576.5042000003</v>
      </c>
      <c r="P143" s="11">
        <f>'2.AF - Obliczenia'!P187</f>
        <v>2526576.5042000003</v>
      </c>
    </row>
    <row r="144" spans="2:16">
      <c r="B144" s="10" t="s">
        <v>91</v>
      </c>
      <c r="C144" s="11">
        <f>'2.AF - Obliczenia'!C188</f>
        <v>0</v>
      </c>
      <c r="D144" s="11">
        <f>'2.AF - Obliczenia'!D188</f>
        <v>0</v>
      </c>
      <c r="E144" s="11">
        <f>'2.AF - Obliczenia'!E188</f>
        <v>0</v>
      </c>
      <c r="F144" s="11">
        <f>'2.AF - Obliczenia'!F188</f>
        <v>0</v>
      </c>
      <c r="G144" s="11">
        <f>'2.AF - Obliczenia'!G188</f>
        <v>1648000</v>
      </c>
      <c r="H144" s="11">
        <f>'2.AF - Obliczenia'!H188</f>
        <v>1648000</v>
      </c>
      <c r="I144" s="11">
        <f>'2.AF - Obliczenia'!I188</f>
        <v>1648000</v>
      </c>
      <c r="J144" s="11">
        <f>'2.AF - Obliczenia'!J188</f>
        <v>1648000</v>
      </c>
      <c r="K144" s="11">
        <f>'2.AF - Obliczenia'!K188</f>
        <v>1648000</v>
      </c>
      <c r="L144" s="11">
        <f>'2.AF - Obliczenia'!L188</f>
        <v>1648000</v>
      </c>
      <c r="M144" s="11">
        <f>'2.AF - Obliczenia'!M188</f>
        <v>1648000</v>
      </c>
      <c r="N144" s="11">
        <f>'2.AF - Obliczenia'!N188</f>
        <v>1648000</v>
      </c>
      <c r="O144" s="11">
        <f>'2.AF - Obliczenia'!O188</f>
        <v>1648000</v>
      </c>
      <c r="P144" s="11">
        <f>'2.AF - Obliczenia'!P188</f>
        <v>1648000</v>
      </c>
    </row>
    <row r="145" spans="2:16" s="4" customFormat="1">
      <c r="B145" s="12" t="s">
        <v>93</v>
      </c>
      <c r="C145" s="8">
        <f>'2.AF - Obliczenia'!C189</f>
        <v>0</v>
      </c>
      <c r="D145" s="8">
        <f>'2.AF - Obliczenia'!D189</f>
        <v>34734869.839999996</v>
      </c>
      <c r="E145" s="8">
        <f>'2.AF - Obliczenia'!E189</f>
        <v>80813297.609999999</v>
      </c>
      <c r="F145" s="8">
        <f>'2.AF - Obliczenia'!F189</f>
        <v>65159337.549999997</v>
      </c>
      <c r="G145" s="8">
        <f>'2.AF - Obliczenia'!G189</f>
        <v>4174576.5042000003</v>
      </c>
      <c r="H145" s="8">
        <f>'2.AF - Obliczenia'!H189</f>
        <v>4174576.5042000003</v>
      </c>
      <c r="I145" s="8">
        <f>'2.AF - Obliczenia'!I189</f>
        <v>4174576.5042000003</v>
      </c>
      <c r="J145" s="8">
        <f>'2.AF - Obliczenia'!J189</f>
        <v>4174576.5042000003</v>
      </c>
      <c r="K145" s="8">
        <f>'2.AF - Obliczenia'!K189</f>
        <v>4174576.5042000003</v>
      </c>
      <c r="L145" s="8">
        <f>'2.AF - Obliczenia'!L189</f>
        <v>4174576.5042000003</v>
      </c>
      <c r="M145" s="8">
        <f>'2.AF - Obliczenia'!M189</f>
        <v>4174576.5042000003</v>
      </c>
      <c r="N145" s="8">
        <f>'2.AF - Obliczenia'!N189</f>
        <v>4174576.5042000003</v>
      </c>
      <c r="O145" s="8">
        <f>'2.AF - Obliczenia'!O189</f>
        <v>4174576.5042000003</v>
      </c>
      <c r="P145" s="8">
        <f>'2.AF - Obliczenia'!P189</f>
        <v>4174576.5042000003</v>
      </c>
    </row>
    <row r="146" spans="2:16">
      <c r="B146" s="10" t="s">
        <v>118</v>
      </c>
      <c r="C146" s="11">
        <f>'2.AF - Obliczenia'!C190</f>
        <v>0</v>
      </c>
      <c r="D146" s="11">
        <f>'2.AF - Obliczenia'!D190</f>
        <v>34734869.839999996</v>
      </c>
      <c r="E146" s="11">
        <f>'2.AF - Obliczenia'!E190</f>
        <v>80813297.609999999</v>
      </c>
      <c r="F146" s="11">
        <f>'2.AF - Obliczenia'!F190</f>
        <v>65159337.549999997</v>
      </c>
      <c r="G146" s="11">
        <f>'2.AF - Obliczenia'!G190</f>
        <v>0</v>
      </c>
      <c r="H146" s="11">
        <f>'2.AF - Obliczenia'!H190</f>
        <v>0</v>
      </c>
      <c r="I146" s="11">
        <f>'2.AF - Obliczenia'!I190</f>
        <v>0</v>
      </c>
      <c r="J146" s="11">
        <f>'2.AF - Obliczenia'!J190</f>
        <v>0</v>
      </c>
      <c r="K146" s="11">
        <f>'2.AF - Obliczenia'!K190</f>
        <v>0</v>
      </c>
      <c r="L146" s="11">
        <f>'2.AF - Obliczenia'!L190</f>
        <v>0</v>
      </c>
      <c r="M146" s="11">
        <f>'2.AF - Obliczenia'!M190</f>
        <v>0</v>
      </c>
      <c r="N146" s="11">
        <f>'2.AF - Obliczenia'!N190</f>
        <v>0</v>
      </c>
      <c r="O146" s="11">
        <f>'2.AF - Obliczenia'!O190</f>
        <v>0</v>
      </c>
      <c r="P146" s="11">
        <f>'2.AF - Obliczenia'!P190</f>
        <v>0</v>
      </c>
    </row>
    <row r="147" spans="2:16">
      <c r="B147" s="10" t="s">
        <v>18</v>
      </c>
      <c r="C147" s="11">
        <f>'2.AF - Obliczenia'!C191</f>
        <v>0</v>
      </c>
      <c r="D147" s="11">
        <f>'2.AF - Obliczenia'!D191</f>
        <v>0</v>
      </c>
      <c r="E147" s="11">
        <f>'2.AF - Obliczenia'!E191</f>
        <v>0</v>
      </c>
      <c r="F147" s="11">
        <f>'2.AF - Obliczenia'!F191</f>
        <v>0</v>
      </c>
      <c r="G147" s="11">
        <f>'2.AF - Obliczenia'!G191</f>
        <v>0</v>
      </c>
      <c r="H147" s="11">
        <f>'2.AF - Obliczenia'!H191</f>
        <v>0</v>
      </c>
      <c r="I147" s="11">
        <f>'2.AF - Obliczenia'!I191</f>
        <v>0</v>
      </c>
      <c r="J147" s="11">
        <f>'2.AF - Obliczenia'!J191</f>
        <v>0</v>
      </c>
      <c r="K147" s="11">
        <f>'2.AF - Obliczenia'!K191</f>
        <v>0</v>
      </c>
      <c r="L147" s="11">
        <f>'2.AF - Obliczenia'!L191</f>
        <v>0</v>
      </c>
      <c r="M147" s="11">
        <f>'2.AF - Obliczenia'!M191</f>
        <v>0</v>
      </c>
      <c r="N147" s="11">
        <f>'2.AF - Obliczenia'!N191</f>
        <v>0</v>
      </c>
      <c r="O147" s="11">
        <f>'2.AF - Obliczenia'!O191</f>
        <v>0</v>
      </c>
      <c r="P147" s="11">
        <f>'2.AF - Obliczenia'!P191</f>
        <v>0</v>
      </c>
    </row>
    <row r="148" spans="2:16">
      <c r="B148" s="10" t="s">
        <v>101</v>
      </c>
      <c r="C148" s="11">
        <f>'2.AF - Obliczenia'!C192</f>
        <v>0</v>
      </c>
      <c r="D148" s="11">
        <f>'2.AF - Obliczenia'!D192</f>
        <v>0</v>
      </c>
      <c r="E148" s="11">
        <f>'2.AF - Obliczenia'!E192</f>
        <v>0</v>
      </c>
      <c r="F148" s="11">
        <f>'2.AF - Obliczenia'!F192</f>
        <v>0</v>
      </c>
      <c r="G148" s="11">
        <f>'2.AF - Obliczenia'!G192</f>
        <v>0</v>
      </c>
      <c r="H148" s="11">
        <f>'2.AF - Obliczenia'!H192</f>
        <v>0</v>
      </c>
      <c r="I148" s="11">
        <f>'2.AF - Obliczenia'!I192</f>
        <v>0</v>
      </c>
      <c r="J148" s="11">
        <f>'2.AF - Obliczenia'!J192</f>
        <v>0</v>
      </c>
      <c r="K148" s="11">
        <f>'2.AF - Obliczenia'!K192</f>
        <v>0</v>
      </c>
      <c r="L148" s="11">
        <f>'2.AF - Obliczenia'!L192</f>
        <v>0</v>
      </c>
      <c r="M148" s="11">
        <f>'2.AF - Obliczenia'!M192</f>
        <v>0</v>
      </c>
      <c r="N148" s="11">
        <f>'2.AF - Obliczenia'!N192</f>
        <v>0</v>
      </c>
      <c r="O148" s="11">
        <f>'2.AF - Obliczenia'!O192</f>
        <v>0</v>
      </c>
      <c r="P148" s="11">
        <f>'2.AF - Obliczenia'!P192</f>
        <v>0</v>
      </c>
    </row>
    <row r="149" spans="2:16">
      <c r="B149" s="10" t="s">
        <v>94</v>
      </c>
      <c r="C149" s="11">
        <f>'2.AF - Obliczenia'!C193</f>
        <v>0</v>
      </c>
      <c r="D149" s="11">
        <f>'2.AF - Obliczenia'!D193</f>
        <v>0</v>
      </c>
      <c r="E149" s="11">
        <f>'2.AF - Obliczenia'!E193</f>
        <v>0</v>
      </c>
      <c r="F149" s="11">
        <f>'2.AF - Obliczenia'!F193</f>
        <v>0</v>
      </c>
      <c r="G149" s="11">
        <f>'2.AF - Obliczenia'!G193</f>
        <v>4174576.5042000003</v>
      </c>
      <c r="H149" s="11">
        <f>'2.AF - Obliczenia'!H193</f>
        <v>4174576.5042000003</v>
      </c>
      <c r="I149" s="11">
        <f>'2.AF - Obliczenia'!I193</f>
        <v>4174576.5042000003</v>
      </c>
      <c r="J149" s="11">
        <f>'2.AF - Obliczenia'!J193</f>
        <v>4174576.5042000003</v>
      </c>
      <c r="K149" s="11">
        <f>'2.AF - Obliczenia'!K193</f>
        <v>4174576.5042000003</v>
      </c>
      <c r="L149" s="11">
        <f>'2.AF - Obliczenia'!L193</f>
        <v>4174576.5042000003</v>
      </c>
      <c r="M149" s="11">
        <f>'2.AF - Obliczenia'!M193</f>
        <v>4174576.5042000003</v>
      </c>
      <c r="N149" s="11">
        <f>'2.AF - Obliczenia'!N193</f>
        <v>4174576.5042000003</v>
      </c>
      <c r="O149" s="11">
        <f>'2.AF - Obliczenia'!O193</f>
        <v>4174576.5042000003</v>
      </c>
      <c r="P149" s="11">
        <f>'2.AF - Obliczenia'!P193</f>
        <v>4174576.5042000003</v>
      </c>
    </row>
    <row r="150" spans="2:16">
      <c r="B150" s="10" t="s">
        <v>102</v>
      </c>
      <c r="C150" s="11">
        <f>'2.AF - Obliczenia'!C194</f>
        <v>0</v>
      </c>
      <c r="D150" s="11">
        <f>'2.AF - Obliczenia'!D194</f>
        <v>0</v>
      </c>
      <c r="E150" s="11">
        <f>'2.AF - Obliczenia'!E194</f>
        <v>0</v>
      </c>
      <c r="F150" s="11">
        <f>'2.AF - Obliczenia'!F194</f>
        <v>0</v>
      </c>
      <c r="G150" s="11">
        <f>'2.AF - Obliczenia'!G194</f>
        <v>0</v>
      </c>
      <c r="H150" s="11">
        <f>'2.AF - Obliczenia'!H194</f>
        <v>0</v>
      </c>
      <c r="I150" s="11">
        <f>'2.AF - Obliczenia'!I194</f>
        <v>0</v>
      </c>
      <c r="J150" s="11">
        <f>'2.AF - Obliczenia'!J194</f>
        <v>0</v>
      </c>
      <c r="K150" s="11">
        <f>'2.AF - Obliczenia'!K194</f>
        <v>0</v>
      </c>
      <c r="L150" s="11">
        <f>'2.AF - Obliczenia'!L194</f>
        <v>0</v>
      </c>
      <c r="M150" s="11">
        <f>'2.AF - Obliczenia'!M194</f>
        <v>0</v>
      </c>
      <c r="N150" s="11">
        <f>'2.AF - Obliczenia'!N194</f>
        <v>0</v>
      </c>
      <c r="O150" s="11">
        <f>'2.AF - Obliczenia'!O194</f>
        <v>0</v>
      </c>
      <c r="P150" s="11">
        <f>'2.AF - Obliczenia'!P194</f>
        <v>0</v>
      </c>
    </row>
    <row r="151" spans="2:16" s="4" customFormat="1">
      <c r="B151" s="12" t="s">
        <v>95</v>
      </c>
      <c r="C151" s="8">
        <f>'2.AF - Obliczenia'!C195</f>
        <v>0</v>
      </c>
      <c r="D151" s="8">
        <f>'2.AF - Obliczenia'!D195</f>
        <v>34734869.839999996</v>
      </c>
      <c r="E151" s="8">
        <f>'2.AF - Obliczenia'!E195</f>
        <v>80813297.609999999</v>
      </c>
      <c r="F151" s="8">
        <f>'2.AF - Obliczenia'!F195</f>
        <v>65159337.549999997</v>
      </c>
      <c r="G151" s="8">
        <f>'2.AF - Obliczenia'!G195</f>
        <v>4174576.5042000003</v>
      </c>
      <c r="H151" s="8">
        <f>'2.AF - Obliczenia'!H195</f>
        <v>4174576.5042000003</v>
      </c>
      <c r="I151" s="8">
        <f>'2.AF - Obliczenia'!I195</f>
        <v>4174576.5042000003</v>
      </c>
      <c r="J151" s="8">
        <f>'2.AF - Obliczenia'!J195</f>
        <v>4174576.5042000003</v>
      </c>
      <c r="K151" s="8">
        <f>'2.AF - Obliczenia'!K195</f>
        <v>4174576.5042000003</v>
      </c>
      <c r="L151" s="8">
        <f>'2.AF - Obliczenia'!L195</f>
        <v>4174576.5042000003</v>
      </c>
      <c r="M151" s="8">
        <f>'2.AF - Obliczenia'!M195</f>
        <v>4174576.5042000003</v>
      </c>
      <c r="N151" s="8">
        <f>'2.AF - Obliczenia'!N195</f>
        <v>4174576.5042000003</v>
      </c>
      <c r="O151" s="8">
        <f>'2.AF - Obliczenia'!O195</f>
        <v>4174576.5042000003</v>
      </c>
      <c r="P151" s="8">
        <f>'2.AF - Obliczenia'!P195</f>
        <v>4174576.5042000003</v>
      </c>
    </row>
    <row r="152" spans="2:16" s="4" customFormat="1">
      <c r="B152" s="12" t="s">
        <v>104</v>
      </c>
      <c r="C152" s="8">
        <f>'2.AF - Obliczenia'!C196</f>
        <v>0</v>
      </c>
      <c r="D152" s="8">
        <f>'2.AF - Obliczenia'!D196</f>
        <v>0</v>
      </c>
      <c r="E152" s="8">
        <f>'2.AF - Obliczenia'!E196</f>
        <v>0</v>
      </c>
      <c r="F152" s="8">
        <f>'2.AF - Obliczenia'!F196</f>
        <v>0</v>
      </c>
      <c r="G152" s="8">
        <f>'2.AF - Obliczenia'!G196</f>
        <v>0</v>
      </c>
      <c r="H152" s="8">
        <f>'2.AF - Obliczenia'!H196</f>
        <v>0</v>
      </c>
      <c r="I152" s="8">
        <f>'2.AF - Obliczenia'!I196</f>
        <v>0</v>
      </c>
      <c r="J152" s="8">
        <f>'2.AF - Obliczenia'!J196</f>
        <v>0</v>
      </c>
      <c r="K152" s="8">
        <f>'2.AF - Obliczenia'!K196</f>
        <v>0</v>
      </c>
      <c r="L152" s="8">
        <f>'2.AF - Obliczenia'!L196</f>
        <v>0</v>
      </c>
      <c r="M152" s="8">
        <f>'2.AF - Obliczenia'!M196</f>
        <v>0</v>
      </c>
      <c r="N152" s="8">
        <f>'2.AF - Obliczenia'!N196</f>
        <v>0</v>
      </c>
      <c r="O152" s="8">
        <f>'2.AF - Obliczenia'!O196</f>
        <v>0</v>
      </c>
      <c r="P152" s="8">
        <f>'2.AF - Obliczenia'!P196</f>
        <v>0</v>
      </c>
    </row>
    <row r="153" spans="2:16" s="4" customFormat="1">
      <c r="B153" s="35" t="s">
        <v>103</v>
      </c>
      <c r="C153" s="33">
        <f>'2.AF - Obliczenia'!C197</f>
        <v>0</v>
      </c>
      <c r="D153" s="33">
        <f>'2.AF - Obliczenia'!D197</f>
        <v>0</v>
      </c>
      <c r="E153" s="33">
        <f>'2.AF - Obliczenia'!E197</f>
        <v>0</v>
      </c>
      <c r="F153" s="33">
        <f>'2.AF - Obliczenia'!F197</f>
        <v>0</v>
      </c>
      <c r="G153" s="33">
        <f>'2.AF - Obliczenia'!G197</f>
        <v>0</v>
      </c>
      <c r="H153" s="33">
        <f>'2.AF - Obliczenia'!H197</f>
        <v>0</v>
      </c>
      <c r="I153" s="33">
        <f>'2.AF - Obliczenia'!I197</f>
        <v>0</v>
      </c>
      <c r="J153" s="33">
        <f>'2.AF - Obliczenia'!J197</f>
        <v>0</v>
      </c>
      <c r="K153" s="33">
        <f>'2.AF - Obliczenia'!K197</f>
        <v>0</v>
      </c>
      <c r="L153" s="33">
        <f>'2.AF - Obliczenia'!L197</f>
        <v>0</v>
      </c>
      <c r="M153" s="33">
        <f>'2.AF - Obliczenia'!M197</f>
        <v>0</v>
      </c>
      <c r="N153" s="33">
        <f>'2.AF - Obliczenia'!N197</f>
        <v>0</v>
      </c>
      <c r="O153" s="33">
        <f>'2.AF - Obliczenia'!O197</f>
        <v>0</v>
      </c>
      <c r="P153" s="33">
        <f>'2.AF - Obliczenia'!P197</f>
        <v>0</v>
      </c>
    </row>
    <row r="155" spans="2:16">
      <c r="B155" s="4" t="s">
        <v>198</v>
      </c>
    </row>
    <row r="157" spans="2:16">
      <c r="B157" s="6" t="s">
        <v>148</v>
      </c>
      <c r="C157" s="6">
        <f>C141</f>
        <v>2025</v>
      </c>
      <c r="D157" s="6">
        <f t="shared" ref="D157:L157" si="3">D141</f>
        <v>2026</v>
      </c>
      <c r="E157" s="6">
        <f t="shared" si="3"/>
        <v>2027</v>
      </c>
      <c r="F157" s="6">
        <f t="shared" si="3"/>
        <v>2028</v>
      </c>
      <c r="G157" s="6">
        <f t="shared" si="3"/>
        <v>2029</v>
      </c>
      <c r="H157" s="6">
        <f t="shared" si="3"/>
        <v>2030</v>
      </c>
      <c r="I157" s="6">
        <f t="shared" si="3"/>
        <v>2031</v>
      </c>
      <c r="J157" s="6">
        <f t="shared" si="3"/>
        <v>2032</v>
      </c>
      <c r="K157" s="6">
        <f t="shared" si="3"/>
        <v>2033</v>
      </c>
      <c r="L157" s="6">
        <f t="shared" si="3"/>
        <v>2034</v>
      </c>
      <c r="M157" s="6">
        <f t="shared" ref="M157:P157" si="4">M141</f>
        <v>2035</v>
      </c>
      <c r="N157" s="6">
        <f t="shared" si="4"/>
        <v>2036</v>
      </c>
      <c r="O157" s="6">
        <f t="shared" si="4"/>
        <v>2037</v>
      </c>
      <c r="P157" s="6">
        <f t="shared" si="4"/>
        <v>2038</v>
      </c>
    </row>
    <row r="158" spans="2:16">
      <c r="B158" s="36" t="s">
        <v>149</v>
      </c>
      <c r="C158" s="37">
        <f>'2.AF - Obliczenia'!C202</f>
        <v>550727377</v>
      </c>
      <c r="D158" s="37">
        <f>'2.AF - Obliczenia'!D202</f>
        <v>509063107</v>
      </c>
      <c r="E158" s="37">
        <f>'2.AF - Obliczenia'!E202</f>
        <v>462972994</v>
      </c>
      <c r="F158" s="37">
        <f>'2.AF - Obliczenia'!F202</f>
        <v>440000000</v>
      </c>
      <c r="G158" s="37">
        <f>'2.AF - Obliczenia'!G202</f>
        <v>440000000</v>
      </c>
      <c r="H158" s="37">
        <f>'2.AF - Obliczenia'!H202</f>
        <v>440000000</v>
      </c>
      <c r="I158" s="37">
        <f>'2.AF - Obliczenia'!I202</f>
        <v>440000000</v>
      </c>
      <c r="J158" s="37">
        <f>'2.AF - Obliczenia'!J202</f>
        <v>440000000</v>
      </c>
      <c r="K158" s="37">
        <f>'2.AF - Obliczenia'!K202</f>
        <v>440000000</v>
      </c>
      <c r="L158" s="37">
        <f>'2.AF - Obliczenia'!L202</f>
        <v>440000000</v>
      </c>
      <c r="M158" s="37">
        <f>'2.AF - Obliczenia'!M202</f>
        <v>440000000</v>
      </c>
      <c r="N158" s="37">
        <f>'2.AF - Obliczenia'!N202</f>
        <v>440000000</v>
      </c>
      <c r="O158" s="37">
        <f>'2.AF - Obliczenia'!O202</f>
        <v>440000000</v>
      </c>
      <c r="P158" s="37">
        <f>'2.AF - Obliczenia'!P202</f>
        <v>440000000</v>
      </c>
    </row>
    <row r="159" spans="2:16">
      <c r="B159" s="38" t="s">
        <v>150</v>
      </c>
      <c r="C159" s="39">
        <f>'2.AF - Obliczenia'!C203</f>
        <v>451886913</v>
      </c>
      <c r="D159" s="39">
        <f>'2.AF - Obliczenia'!D203</f>
        <v>446806516</v>
      </c>
      <c r="E159" s="39">
        <f>'2.AF - Obliczenia'!E203</f>
        <v>446247512</v>
      </c>
      <c r="F159" s="39">
        <f>'2.AF - Obliczenia'!F203</f>
        <v>440000000</v>
      </c>
      <c r="G159" s="39">
        <f>'2.AF - Obliczenia'!G203</f>
        <v>440000000</v>
      </c>
      <c r="H159" s="39">
        <f>'2.AF - Obliczenia'!H203</f>
        <v>440000000</v>
      </c>
      <c r="I159" s="39">
        <f>'2.AF - Obliczenia'!I203</f>
        <v>440000000</v>
      </c>
      <c r="J159" s="39">
        <f>'2.AF - Obliczenia'!J203</f>
        <v>440000000</v>
      </c>
      <c r="K159" s="39">
        <f>'2.AF - Obliczenia'!K203</f>
        <v>440000000</v>
      </c>
      <c r="L159" s="39">
        <f>'2.AF - Obliczenia'!L203</f>
        <v>440000000</v>
      </c>
      <c r="M159" s="39">
        <f>'2.AF - Obliczenia'!M203</f>
        <v>440000000</v>
      </c>
      <c r="N159" s="39">
        <f>'2.AF - Obliczenia'!N203</f>
        <v>440000000</v>
      </c>
      <c r="O159" s="39">
        <f>'2.AF - Obliczenia'!O203</f>
        <v>440000000</v>
      </c>
      <c r="P159" s="39">
        <f>'2.AF - Obliczenia'!P203</f>
        <v>440000000</v>
      </c>
    </row>
    <row r="160" spans="2:16">
      <c r="B160" s="38" t="s">
        <v>151</v>
      </c>
      <c r="C160" s="39">
        <f>'2.AF - Obliczenia'!C204</f>
        <v>98840464</v>
      </c>
      <c r="D160" s="39">
        <f>'2.AF - Obliczenia'!D204</f>
        <v>62256591</v>
      </c>
      <c r="E160" s="39">
        <f>'2.AF - Obliczenia'!E204</f>
        <v>16725482</v>
      </c>
      <c r="F160" s="39">
        <f>'2.AF - Obliczenia'!F204</f>
        <v>0</v>
      </c>
      <c r="G160" s="39">
        <f>'2.AF - Obliczenia'!G204</f>
        <v>0</v>
      </c>
      <c r="H160" s="39">
        <f>'2.AF - Obliczenia'!H204</f>
        <v>0</v>
      </c>
      <c r="I160" s="39">
        <f>'2.AF - Obliczenia'!I204</f>
        <v>0</v>
      </c>
      <c r="J160" s="39">
        <f>'2.AF - Obliczenia'!J204</f>
        <v>0</v>
      </c>
      <c r="K160" s="39">
        <f>'2.AF - Obliczenia'!K204</f>
        <v>0</v>
      </c>
      <c r="L160" s="39">
        <f>'2.AF - Obliczenia'!L204</f>
        <v>0</v>
      </c>
      <c r="M160" s="39">
        <f>'2.AF - Obliczenia'!M204</f>
        <v>0</v>
      </c>
      <c r="N160" s="39">
        <f>'2.AF - Obliczenia'!N204</f>
        <v>0</v>
      </c>
      <c r="O160" s="39">
        <f>'2.AF - Obliczenia'!O204</f>
        <v>0</v>
      </c>
      <c r="P160" s="39">
        <f>'2.AF - Obliczenia'!P204</f>
        <v>0</v>
      </c>
    </row>
    <row r="161" spans="2:16">
      <c r="B161" s="38" t="s">
        <v>152</v>
      </c>
      <c r="C161" s="39">
        <f>'2.AF - Obliczenia'!C205</f>
        <v>3000000</v>
      </c>
      <c r="D161" s="39">
        <f>'2.AF - Obliczenia'!D205</f>
        <v>3000000</v>
      </c>
      <c r="E161" s="39">
        <f>'2.AF - Obliczenia'!E205</f>
        <v>2000000</v>
      </c>
      <c r="F161" s="39">
        <f>'2.AF - Obliczenia'!F205</f>
        <v>0</v>
      </c>
      <c r="G161" s="39">
        <f>'2.AF - Obliczenia'!G205</f>
        <v>0</v>
      </c>
      <c r="H161" s="39">
        <f>'2.AF - Obliczenia'!H205</f>
        <v>0</v>
      </c>
      <c r="I161" s="39">
        <f>'2.AF - Obliczenia'!I205</f>
        <v>0</v>
      </c>
      <c r="J161" s="39">
        <f>'2.AF - Obliczenia'!J205</f>
        <v>0</v>
      </c>
      <c r="K161" s="39">
        <f>'2.AF - Obliczenia'!K205</f>
        <v>0</v>
      </c>
      <c r="L161" s="39">
        <f>'2.AF - Obliczenia'!L205</f>
        <v>0</v>
      </c>
      <c r="M161" s="39">
        <f>'2.AF - Obliczenia'!M205</f>
        <v>0</v>
      </c>
      <c r="N161" s="39">
        <f>'2.AF - Obliczenia'!N205</f>
        <v>0</v>
      </c>
      <c r="O161" s="39">
        <f>'2.AF - Obliczenia'!O205</f>
        <v>0</v>
      </c>
      <c r="P161" s="39">
        <f>'2.AF - Obliczenia'!P205</f>
        <v>0</v>
      </c>
    </row>
    <row r="162" spans="2:16">
      <c r="B162" s="36" t="s">
        <v>153</v>
      </c>
      <c r="C162" s="37">
        <f>'2.AF - Obliczenia'!C206</f>
        <v>548609798</v>
      </c>
      <c r="D162" s="37">
        <f>'2.AF - Obliczenia'!D206</f>
        <v>495651783</v>
      </c>
      <c r="E162" s="37">
        <f>'2.AF - Obliczenia'!E206</f>
        <v>449808305.48000002</v>
      </c>
      <c r="F162" s="37">
        <f>'2.AF - Obliczenia'!F206</f>
        <v>425560222.50999999</v>
      </c>
      <c r="G162" s="37">
        <f>'2.AF - Obliczenia'!G206</f>
        <v>427090000</v>
      </c>
      <c r="H162" s="37">
        <f>'2.AF - Obliczenia'!H206</f>
        <v>425230000</v>
      </c>
      <c r="I162" s="37">
        <f>'2.AF - Obliczenia'!I206</f>
        <v>424800000</v>
      </c>
      <c r="J162" s="37">
        <f>'2.AF - Obliczenia'!J206</f>
        <v>424800000</v>
      </c>
      <c r="K162" s="37">
        <f>'2.AF - Obliczenia'!K206</f>
        <v>424800000</v>
      </c>
      <c r="L162" s="37">
        <f>'2.AF - Obliczenia'!L206</f>
        <v>424800000</v>
      </c>
      <c r="M162" s="37">
        <f>'2.AF - Obliczenia'!M206</f>
        <v>425000000</v>
      </c>
      <c r="N162" s="37">
        <f>'2.AF - Obliczenia'!N206</f>
        <v>424100000</v>
      </c>
      <c r="O162" s="37">
        <f>'2.AF - Obliczenia'!O206</f>
        <v>424660000</v>
      </c>
      <c r="P162" s="37">
        <f>'2.AF - Obliczenia'!P206</f>
        <v>430680000</v>
      </c>
    </row>
    <row r="163" spans="2:16">
      <c r="B163" s="38" t="s">
        <v>154</v>
      </c>
      <c r="C163" s="39">
        <f>'2.AF - Obliczenia'!C207</f>
        <v>425966101</v>
      </c>
      <c r="D163" s="39">
        <f>'2.AF - Obliczenia'!D207</f>
        <v>428374441</v>
      </c>
      <c r="E163" s="39">
        <f>'2.AF - Obliczenia'!E207</f>
        <v>429189999.48000002</v>
      </c>
      <c r="F163" s="39">
        <f>'2.AF - Obliczenia'!F207</f>
        <v>425560222.50999999</v>
      </c>
      <c r="G163" s="39">
        <f>'2.AF - Obliczenia'!G207</f>
        <v>425500000</v>
      </c>
      <c r="H163" s="39">
        <f>'2.AF - Obliczenia'!H207</f>
        <v>425000000</v>
      </c>
      <c r="I163" s="39">
        <f>'2.AF - Obliczenia'!I207</f>
        <v>424800000</v>
      </c>
      <c r="J163" s="39">
        <f>'2.AF - Obliczenia'!J207</f>
        <v>424800000</v>
      </c>
      <c r="K163" s="39">
        <f>'2.AF - Obliczenia'!K207</f>
        <v>424800000</v>
      </c>
      <c r="L163" s="39">
        <f>'2.AF - Obliczenia'!L207</f>
        <v>424800000</v>
      </c>
      <c r="M163" s="39">
        <f>'2.AF - Obliczenia'!M207</f>
        <v>425000000</v>
      </c>
      <c r="N163" s="39">
        <f>'2.AF - Obliczenia'!N207</f>
        <v>424100000</v>
      </c>
      <c r="O163" s="39">
        <f>'2.AF - Obliczenia'!O207</f>
        <v>424660000</v>
      </c>
      <c r="P163" s="39">
        <f>'2.AF - Obliczenia'!P207</f>
        <v>425000000</v>
      </c>
    </row>
    <row r="164" spans="2:16" ht="30.6">
      <c r="B164" s="38" t="s">
        <v>155</v>
      </c>
      <c r="C164" s="40">
        <f>'2.AF - Obliczenia'!C208</f>
        <v>413709101</v>
      </c>
      <c r="D164" s="40">
        <f>'2.AF - Obliczenia'!D208</f>
        <v>416991951</v>
      </c>
      <c r="E164" s="40">
        <f>'2.AF - Obliczenia'!E208</f>
        <v>418683884.48000002</v>
      </c>
      <c r="F164" s="40">
        <f>'2.AF - Obliczenia'!F208</f>
        <v>415917051.50999999</v>
      </c>
      <c r="G164" s="40">
        <f>'2.AF - Obliczenia'!G208</f>
        <v>416771440</v>
      </c>
      <c r="H164" s="40">
        <f>'2.AF - Obliczenia'!H208</f>
        <v>417155999</v>
      </c>
      <c r="I164" s="40">
        <f>'2.AF - Obliczenia'!I208</f>
        <v>417603955</v>
      </c>
      <c r="J164" s="40">
        <f>'2.AF - Obliczenia'!J208</f>
        <v>418568164</v>
      </c>
      <c r="K164" s="40">
        <f>'2.AF - Obliczenia'!K208</f>
        <v>419599216</v>
      </c>
      <c r="L164" s="40">
        <f>'2.AF - Obliczenia'!L208</f>
        <v>420615416</v>
      </c>
      <c r="M164" s="40">
        <f>'2.AF - Obliczenia'!M208</f>
        <v>421817266</v>
      </c>
      <c r="N164" s="40">
        <f>'2.AF - Obliczenia'!N208</f>
        <v>421906550</v>
      </c>
      <c r="O164" s="40">
        <f>'2.AF - Obliczenia'!O208</f>
        <v>423516550</v>
      </c>
      <c r="P164" s="40">
        <f>'2.AF - Obliczenia'!P208</f>
        <v>424311805</v>
      </c>
    </row>
    <row r="165" spans="2:16" ht="20.399999999999999">
      <c r="B165" s="38" t="s">
        <v>156</v>
      </c>
      <c r="C165" s="39">
        <f>'2.AF - Obliczenia'!C209</f>
        <v>12257000</v>
      </c>
      <c r="D165" s="39">
        <f>'2.AF - Obliczenia'!D209</f>
        <v>11382490</v>
      </c>
      <c r="E165" s="39">
        <f>'2.AF - Obliczenia'!E209</f>
        <v>10506115</v>
      </c>
      <c r="F165" s="39">
        <f>'2.AF - Obliczenia'!F209</f>
        <v>9643171</v>
      </c>
      <c r="G165" s="39">
        <f>'2.AF - Obliczenia'!G209</f>
        <v>8728560</v>
      </c>
      <c r="H165" s="39">
        <f>'2.AF - Obliczenia'!H209</f>
        <v>7844001</v>
      </c>
      <c r="I165" s="39">
        <f>'2.AF - Obliczenia'!I209</f>
        <v>7196045</v>
      </c>
      <c r="J165" s="39">
        <f>'2.AF - Obliczenia'!J209</f>
        <v>6231836</v>
      </c>
      <c r="K165" s="39">
        <f>'2.AF - Obliczenia'!K209</f>
        <v>5200784</v>
      </c>
      <c r="L165" s="39">
        <f>'2.AF - Obliczenia'!L209</f>
        <v>4184584</v>
      </c>
      <c r="M165" s="39">
        <f>'2.AF - Obliczenia'!M209</f>
        <v>3182734</v>
      </c>
      <c r="N165" s="39">
        <f>'2.AF - Obliczenia'!N209</f>
        <v>2193450</v>
      </c>
      <c r="O165" s="39">
        <f>'2.AF - Obliczenia'!O209</f>
        <v>1143450</v>
      </c>
      <c r="P165" s="39">
        <f>'2.AF - Obliczenia'!P209</f>
        <v>688195</v>
      </c>
    </row>
    <row r="166" spans="2:16">
      <c r="B166" s="36" t="str">
        <f>'2.AF - Obliczenia'!B210</f>
        <v xml:space="preserve">Wydatki majątkowe </v>
      </c>
      <c r="C166" s="37">
        <f>'2.AF - Obliczenia'!C210</f>
        <v>122643697</v>
      </c>
      <c r="D166" s="37">
        <f>'2.AF - Obliczenia'!D210</f>
        <v>67277342</v>
      </c>
      <c r="E166" s="37">
        <f>'2.AF - Obliczenia'!E210</f>
        <v>20618306</v>
      </c>
      <c r="F166" s="37">
        <f>'2.AF - Obliczenia'!F210</f>
        <v>0</v>
      </c>
      <c r="G166" s="37">
        <f>'2.AF - Obliczenia'!G210</f>
        <v>1590000</v>
      </c>
      <c r="H166" s="37">
        <f>'2.AF - Obliczenia'!H210</f>
        <v>230000</v>
      </c>
      <c r="I166" s="37">
        <f>'2.AF - Obliczenia'!I210</f>
        <v>0</v>
      </c>
      <c r="J166" s="37">
        <f>'2.AF - Obliczenia'!J210</f>
        <v>0</v>
      </c>
      <c r="K166" s="37">
        <f>'2.AF - Obliczenia'!K210</f>
        <v>0</v>
      </c>
      <c r="L166" s="37">
        <f>'2.AF - Obliczenia'!L210</f>
        <v>0</v>
      </c>
      <c r="M166" s="37">
        <f>'2.AF - Obliczenia'!M210</f>
        <v>0</v>
      </c>
      <c r="N166" s="37">
        <f>'2.AF - Obliczenia'!N210</f>
        <v>0</v>
      </c>
      <c r="O166" s="37">
        <f>'2.AF - Obliczenia'!O210</f>
        <v>0</v>
      </c>
      <c r="P166" s="37">
        <f>'2.AF - Obliczenia'!P210</f>
        <v>5680000</v>
      </c>
    </row>
    <row r="167" spans="2:16">
      <c r="B167" s="36" t="str">
        <f>'2.AF - Obliczenia'!B211</f>
        <v xml:space="preserve">Wynik budżetu </v>
      </c>
      <c r="C167" s="37">
        <f>'2.AF - Obliczenia'!C211</f>
        <v>2117579</v>
      </c>
      <c r="D167" s="37">
        <f>'2.AF - Obliczenia'!D211</f>
        <v>13411324</v>
      </c>
      <c r="E167" s="37">
        <f>'2.AF - Obliczenia'!E211</f>
        <v>13164688.519999981</v>
      </c>
      <c r="F167" s="37">
        <f>'2.AF - Obliczenia'!F211</f>
        <v>14439777.49000001</v>
      </c>
      <c r="G167" s="37">
        <f>'2.AF - Obliczenia'!G211</f>
        <v>12910000</v>
      </c>
      <c r="H167" s="37">
        <f>'2.AF - Obliczenia'!H211</f>
        <v>14770000</v>
      </c>
      <c r="I167" s="37">
        <f>'2.AF - Obliczenia'!I211</f>
        <v>15200000</v>
      </c>
      <c r="J167" s="37">
        <f>'2.AF - Obliczenia'!J211</f>
        <v>15200000</v>
      </c>
      <c r="K167" s="37">
        <f>'2.AF - Obliczenia'!K211</f>
        <v>15200000</v>
      </c>
      <c r="L167" s="37">
        <f>'2.AF - Obliczenia'!L211</f>
        <v>15200000</v>
      </c>
      <c r="M167" s="37">
        <f>'2.AF - Obliczenia'!M211</f>
        <v>15000000</v>
      </c>
      <c r="N167" s="37">
        <f>'2.AF - Obliczenia'!N211</f>
        <v>15900000</v>
      </c>
      <c r="O167" s="37">
        <f>'2.AF - Obliczenia'!O211</f>
        <v>15340000</v>
      </c>
      <c r="P167" s="37">
        <f>'2.AF - Obliczenia'!P211</f>
        <v>9320000</v>
      </c>
    </row>
    <row r="168" spans="2:16" ht="40.799999999999997">
      <c r="B168" s="36" t="str">
        <f>'2.AF - Obliczenia'!B212</f>
        <v xml:space="preserve">Przychody kredyt, pożyczki, emisja papierów wartościowych m.in. na pokrycie deficytu, inne środki,  Wolne środki, o których mowa w art. 217 ust.2 pkt 6 ustawy </v>
      </c>
      <c r="C168" s="37">
        <f>'2.AF - Obliczenia'!C212</f>
        <v>11000000</v>
      </c>
      <c r="D168" s="37">
        <f>'2.AF - Obliczenia'!D212</f>
        <v>0</v>
      </c>
      <c r="E168" s="37">
        <f>'2.AF - Obliczenia'!E212</f>
        <v>0</v>
      </c>
      <c r="F168" s="37">
        <f>'2.AF - Obliczenia'!F212</f>
        <v>0</v>
      </c>
      <c r="G168" s="37">
        <f>'2.AF - Obliczenia'!G212</f>
        <v>0</v>
      </c>
      <c r="H168" s="37">
        <f>'2.AF - Obliczenia'!H212</f>
        <v>0</v>
      </c>
      <c r="I168" s="37">
        <f>'2.AF - Obliczenia'!I212</f>
        <v>0</v>
      </c>
      <c r="J168" s="37">
        <f>'2.AF - Obliczenia'!J212</f>
        <v>0</v>
      </c>
      <c r="K168" s="37">
        <f>'2.AF - Obliczenia'!K212</f>
        <v>0</v>
      </c>
      <c r="L168" s="37">
        <f>'2.AF - Obliczenia'!L212</f>
        <v>0</v>
      </c>
      <c r="M168" s="37">
        <f>'2.AF - Obliczenia'!M212</f>
        <v>0</v>
      </c>
      <c r="N168" s="37">
        <f>'2.AF - Obliczenia'!N212</f>
        <v>0</v>
      </c>
      <c r="O168" s="37">
        <f>'2.AF - Obliczenia'!O212</f>
        <v>0</v>
      </c>
      <c r="P168" s="37">
        <f>'2.AF - Obliczenia'!P212</f>
        <v>0</v>
      </c>
    </row>
    <row r="169" spans="2:16" ht="30.6">
      <c r="B169" s="36" t="str">
        <f>'2.AF - Obliczenia'!B213</f>
        <v xml:space="preserve">Wynik budżetu po uwzględnieniu przychodów m.in. kredyty, pożyczki, Wolne środki, o których mowa w art. 217 ust.2 pkt 6 ustawy </v>
      </c>
      <c r="C169" s="37">
        <f>'2.AF - Obliczenia'!C213</f>
        <v>0</v>
      </c>
      <c r="D169" s="37">
        <f>'2.AF - Obliczenia'!D213</f>
        <v>0</v>
      </c>
      <c r="E169" s="37">
        <f>'2.AF - Obliczenia'!E213</f>
        <v>-1.862645149230957E-8</v>
      </c>
      <c r="F169" s="37">
        <f>'2.AF - Obliczenia'!F213</f>
        <v>0</v>
      </c>
      <c r="G169" s="37">
        <f>'2.AF - Obliczenia'!G213</f>
        <v>0</v>
      </c>
      <c r="H169" s="37">
        <f>'2.AF - Obliczenia'!H213</f>
        <v>0</v>
      </c>
      <c r="I169" s="37">
        <f>'2.AF - Obliczenia'!I213</f>
        <v>0</v>
      </c>
      <c r="J169" s="37">
        <f>'2.AF - Obliczenia'!J213</f>
        <v>0</v>
      </c>
      <c r="K169" s="37">
        <f>'2.AF - Obliczenia'!K213</f>
        <v>0</v>
      </c>
      <c r="L169" s="37">
        <f>'2.AF - Obliczenia'!L213</f>
        <v>0</v>
      </c>
      <c r="M169" s="37">
        <f>'2.AF - Obliczenia'!M213</f>
        <v>0</v>
      </c>
      <c r="N169" s="37">
        <f>'2.AF - Obliczenia'!N213</f>
        <v>0</v>
      </c>
      <c r="O169" s="37">
        <f>'2.AF - Obliczenia'!O213</f>
        <v>0</v>
      </c>
      <c r="P169" s="37">
        <f>'2.AF - Obliczenia'!P213</f>
        <v>0</v>
      </c>
    </row>
    <row r="170" spans="2:16">
      <c r="B170" s="36" t="str">
        <f>'2.AF - Obliczenia'!B214</f>
        <v>Dochody bieżące - wydatki bieżące</v>
      </c>
      <c r="C170" s="37">
        <f>'2.AF - Obliczenia'!C214</f>
        <v>25920812</v>
      </c>
      <c r="D170" s="37">
        <f>'2.AF - Obliczenia'!D214</f>
        <v>18432075</v>
      </c>
      <c r="E170" s="37">
        <f>'2.AF - Obliczenia'!E214</f>
        <v>17057512.519999981</v>
      </c>
      <c r="F170" s="37">
        <f>'2.AF - Obliczenia'!F214</f>
        <v>14439777.49000001</v>
      </c>
      <c r="G170" s="37">
        <f>'2.AF - Obliczenia'!G214</f>
        <v>14500000</v>
      </c>
      <c r="H170" s="37">
        <f>'2.AF - Obliczenia'!H214</f>
        <v>15000000</v>
      </c>
      <c r="I170" s="37">
        <f>'2.AF - Obliczenia'!I214</f>
        <v>15200000</v>
      </c>
      <c r="J170" s="37">
        <f>'2.AF - Obliczenia'!J214</f>
        <v>15200000</v>
      </c>
      <c r="K170" s="37">
        <f>'2.AF - Obliczenia'!K214</f>
        <v>15200000</v>
      </c>
      <c r="L170" s="37">
        <f>'2.AF - Obliczenia'!L214</f>
        <v>15200000</v>
      </c>
      <c r="M170" s="37">
        <f>'2.AF - Obliczenia'!M214</f>
        <v>15000000</v>
      </c>
      <c r="N170" s="37">
        <f>'2.AF - Obliczenia'!N214</f>
        <v>15900000</v>
      </c>
      <c r="O170" s="37">
        <f>'2.AF - Obliczenia'!O214</f>
        <v>15340000</v>
      </c>
      <c r="P170" s="37">
        <f>'2.AF - Obliczenia'!P214</f>
        <v>15000000</v>
      </c>
    </row>
    <row r="171" spans="2:16">
      <c r="B171" s="38" t="s">
        <v>160</v>
      </c>
      <c r="C171" s="39">
        <f>'2.AF - Obliczenia'!C215</f>
        <v>194655790.00999999</v>
      </c>
      <c r="D171" s="39">
        <f>'2.AF - Obliczenia'!D215</f>
        <v>181244466.00999999</v>
      </c>
      <c r="E171" s="39">
        <f>'2.AF - Obliczenia'!E215</f>
        <v>168079777.49000001</v>
      </c>
      <c r="F171" s="39">
        <f>'2.AF - Obliczenia'!F215</f>
        <v>153640000</v>
      </c>
      <c r="G171" s="39">
        <f>'2.AF - Obliczenia'!G215</f>
        <v>140730000</v>
      </c>
      <c r="H171" s="39">
        <f>'2.AF - Obliczenia'!H215</f>
        <v>125960000</v>
      </c>
      <c r="I171" s="39">
        <f>'2.AF - Obliczenia'!I215</f>
        <v>110760000</v>
      </c>
      <c r="J171" s="39">
        <f>'2.AF - Obliczenia'!J215</f>
        <v>95560000</v>
      </c>
      <c r="K171" s="39">
        <f>'2.AF - Obliczenia'!K215</f>
        <v>80360000</v>
      </c>
      <c r="L171" s="39">
        <f>'2.AF - Obliczenia'!L215</f>
        <v>65160000</v>
      </c>
      <c r="M171" s="39">
        <f>'2.AF - Obliczenia'!M215</f>
        <v>50160000</v>
      </c>
      <c r="N171" s="39">
        <f>'2.AF - Obliczenia'!N215</f>
        <v>34260000</v>
      </c>
      <c r="O171" s="39">
        <f>'2.AF - Obliczenia'!O215</f>
        <v>18920000</v>
      </c>
      <c r="P171" s="39">
        <f>'2.AF - Obliczenia'!P215</f>
        <v>9600000</v>
      </c>
    </row>
    <row r="172" spans="2:16">
      <c r="B172" s="38" t="s">
        <v>161</v>
      </c>
      <c r="C172" s="39">
        <f>'2.AF - Obliczenia'!C216</f>
        <v>25374579</v>
      </c>
      <c r="D172" s="39">
        <f>'2.AF - Obliczenia'!D216</f>
        <v>24793814</v>
      </c>
      <c r="E172" s="39">
        <f>'2.AF - Obliczenia'!E216</f>
        <v>23670803.52</v>
      </c>
      <c r="F172" s="39">
        <f>'2.AF - Obliczenia'!F216</f>
        <v>24082948.490000002</v>
      </c>
      <c r="G172" s="39">
        <f>'2.AF - Obliczenia'!G216</f>
        <v>21638560</v>
      </c>
      <c r="H172" s="39">
        <f>'2.AF - Obliczenia'!H216</f>
        <v>22614001</v>
      </c>
      <c r="I172" s="39">
        <f>'2.AF - Obliczenia'!I216</f>
        <v>22396045</v>
      </c>
      <c r="J172" s="39">
        <f>'2.AF - Obliczenia'!J216</f>
        <v>21431836</v>
      </c>
      <c r="K172" s="39">
        <f>'2.AF - Obliczenia'!K216</f>
        <v>20400784</v>
      </c>
      <c r="L172" s="39">
        <f>'2.AF - Obliczenia'!L216</f>
        <v>19384584</v>
      </c>
      <c r="M172" s="39">
        <f>'2.AF - Obliczenia'!M216</f>
        <v>18182734</v>
      </c>
      <c r="N172" s="39">
        <f>'2.AF - Obliczenia'!N216</f>
        <v>18093450</v>
      </c>
      <c r="O172" s="39">
        <f>'2.AF - Obliczenia'!O216</f>
        <v>16483450</v>
      </c>
      <c r="P172" s="39">
        <f>'2.AF - Obliczenia'!P216</f>
        <v>10008195</v>
      </c>
    </row>
    <row r="173" spans="2:16" ht="20.399999999999999">
      <c r="B173" s="41" t="s">
        <v>162</v>
      </c>
      <c r="C173" s="42">
        <f>'2.AF - Obliczenia'!C217</f>
        <v>13117579</v>
      </c>
      <c r="D173" s="42">
        <f>'2.AF - Obliczenia'!D217</f>
        <v>13411324</v>
      </c>
      <c r="E173" s="42">
        <f>'2.AF - Obliczenia'!E217</f>
        <v>13164688.52</v>
      </c>
      <c r="F173" s="42">
        <f>'2.AF - Obliczenia'!F217</f>
        <v>14439777.49</v>
      </c>
      <c r="G173" s="42">
        <f>'2.AF - Obliczenia'!G217</f>
        <v>12910000</v>
      </c>
      <c r="H173" s="42">
        <f>'2.AF - Obliczenia'!H217</f>
        <v>14770000</v>
      </c>
      <c r="I173" s="42">
        <f>'2.AF - Obliczenia'!I217</f>
        <v>15200000</v>
      </c>
      <c r="J173" s="42">
        <f>'2.AF - Obliczenia'!J217</f>
        <v>15200000</v>
      </c>
      <c r="K173" s="42">
        <f>'2.AF - Obliczenia'!K217</f>
        <v>15200000</v>
      </c>
      <c r="L173" s="42">
        <f>'2.AF - Obliczenia'!L217</f>
        <v>15200000</v>
      </c>
      <c r="M173" s="42">
        <f>'2.AF - Obliczenia'!M217</f>
        <v>15000000</v>
      </c>
      <c r="N173" s="42">
        <f>'2.AF - Obliczenia'!N217</f>
        <v>15900000</v>
      </c>
      <c r="O173" s="42">
        <f>'2.AF - Obliczenia'!O217</f>
        <v>15340000</v>
      </c>
      <c r="P173" s="42">
        <f>'2.AF - Obliczenia'!P217</f>
        <v>9320000</v>
      </c>
    </row>
    <row r="174" spans="2:16" ht="30.6">
      <c r="B174" s="36" t="s">
        <v>163</v>
      </c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</row>
    <row r="175" spans="2:16">
      <c r="B175" s="38" t="s">
        <v>164</v>
      </c>
      <c r="C175" s="44">
        <f>'2.AF - Obliczenia'!C219</f>
        <v>0.35345217641141524</v>
      </c>
      <c r="D175" s="44">
        <f>'2.AF - Obliczenia'!D219</f>
        <v>0.3560353589127801</v>
      </c>
      <c r="E175" s="44">
        <f>'2.AF - Obliczenia'!E219</f>
        <v>0.36304445327970902</v>
      </c>
      <c r="F175" s="44">
        <f>'2.AF - Obliczenia'!F219</f>
        <v>0.3491818181818182</v>
      </c>
      <c r="G175" s="44">
        <f>'2.AF - Obliczenia'!G219</f>
        <v>0.31984090909090906</v>
      </c>
      <c r="H175" s="44">
        <f>'2.AF - Obliczenia'!H219</f>
        <v>0.28627272727272729</v>
      </c>
      <c r="I175" s="44">
        <f>'2.AF - Obliczenia'!I219</f>
        <v>0.25172727272727274</v>
      </c>
      <c r="J175" s="44">
        <f>'2.AF - Obliczenia'!J219</f>
        <v>0.21718181818181817</v>
      </c>
      <c r="K175" s="44">
        <f>'2.AF - Obliczenia'!K219</f>
        <v>0.18263636363636362</v>
      </c>
      <c r="L175" s="44">
        <f>'2.AF - Obliczenia'!L219</f>
        <v>0.14809090909090908</v>
      </c>
      <c r="M175" s="44">
        <f>'2.AF - Obliczenia'!M219</f>
        <v>0.114</v>
      </c>
      <c r="N175" s="44">
        <f>'2.AF - Obliczenia'!N219</f>
        <v>7.7863636363636357E-2</v>
      </c>
      <c r="O175" s="44">
        <f>'2.AF - Obliczenia'!O219</f>
        <v>4.2999999999999997E-2</v>
      </c>
      <c r="P175" s="44">
        <f>'2.AF - Obliczenia'!P219</f>
        <v>2.181818181818182E-2</v>
      </c>
    </row>
    <row r="176" spans="2:16">
      <c r="B176" s="38" t="s">
        <v>165</v>
      </c>
      <c r="C176" s="44">
        <f>'2.AF - Obliczenia'!C220</f>
        <v>4.6074664270775847E-2</v>
      </c>
      <c r="D176" s="44">
        <f>'2.AF - Obliczenia'!D220</f>
        <v>4.8704794472564282E-2</v>
      </c>
      <c r="E176" s="44">
        <f>'2.AF - Obliczenia'!E220</f>
        <v>5.1127827814509627E-2</v>
      </c>
      <c r="F176" s="44">
        <f>'2.AF - Obliczenia'!F220</f>
        <v>5.4733973840909098E-2</v>
      </c>
      <c r="G176" s="44">
        <f>'2.AF - Obliczenia'!G220</f>
        <v>4.9178545454545454E-2</v>
      </c>
      <c r="H176" s="44">
        <f>'2.AF - Obliczenia'!H220</f>
        <v>5.139545681818182E-2</v>
      </c>
      <c r="I176" s="44">
        <f>'2.AF - Obliczenia'!I220</f>
        <v>5.0900102272727274E-2</v>
      </c>
      <c r="J176" s="44">
        <f>'2.AF - Obliczenia'!J220</f>
        <v>4.8708718181818184E-2</v>
      </c>
      <c r="K176" s="44">
        <f>'2.AF - Obliczenia'!K220</f>
        <v>4.6365418181818184E-2</v>
      </c>
      <c r="L176" s="44">
        <f>'2.AF - Obliczenia'!L220</f>
        <v>4.4055872727272724E-2</v>
      </c>
      <c r="M176" s="44">
        <f>'2.AF - Obliczenia'!M220</f>
        <v>4.1324395454545457E-2</v>
      </c>
      <c r="N176" s="44">
        <f>'2.AF - Obliczenia'!N220</f>
        <v>4.1121477272727275E-2</v>
      </c>
      <c r="O176" s="44">
        <f>'2.AF - Obliczenia'!O220</f>
        <v>3.7462386363636364E-2</v>
      </c>
      <c r="P176" s="44">
        <f>'2.AF - Obliczenia'!P220</f>
        <v>2.2745897727272726E-2</v>
      </c>
    </row>
    <row r="177" spans="2:16" ht="20.399999999999999">
      <c r="B177" s="36" t="s">
        <v>166</v>
      </c>
      <c r="C177" s="45"/>
      <c r="D177" s="45"/>
      <c r="E177" s="45"/>
      <c r="F177" s="45"/>
      <c r="G177" s="45"/>
      <c r="H177" s="45"/>
      <c r="I177" s="45"/>
      <c r="J177" s="45"/>
      <c r="K177" s="45"/>
      <c r="L177" s="45"/>
      <c r="M177" s="45"/>
      <c r="N177" s="45"/>
      <c r="O177" s="45"/>
      <c r="P177" s="45"/>
    </row>
    <row r="178" spans="2:16" ht="20.399999999999999">
      <c r="B178" s="38" t="s">
        <v>167</v>
      </c>
      <c r="C178" s="44">
        <f>'2.AF - Obliczenia'!C222</f>
        <v>9.6600000000000005E-2</v>
      </c>
      <c r="D178" s="44">
        <f>'2.AF - Obliczenia'!D222</f>
        <v>7.8E-2</v>
      </c>
      <c r="E178" s="44">
        <f>'2.AF - Obliczenia'!E222</f>
        <v>7.7600000000000002E-2</v>
      </c>
      <c r="F178" s="44">
        <f>'2.AF - Obliczenia'!F222</f>
        <v>7.7100000000000002E-2</v>
      </c>
      <c r="G178" s="44">
        <f>'2.AF - Obliczenia'!G222</f>
        <v>6.9800000000000001E-2</v>
      </c>
      <c r="H178" s="44">
        <f>'2.AF - Obliczenia'!H222</f>
        <v>6.8500000000000005E-2</v>
      </c>
      <c r="I178" s="44">
        <f>'2.AF - Obliczenia'!I222</f>
        <v>6.7900000000000002E-2</v>
      </c>
      <c r="J178" s="44">
        <f>'2.AF - Obliczenia'!J222</f>
        <v>7.0499999999999993E-2</v>
      </c>
      <c r="K178" s="44">
        <f>'2.AF - Obliczenia'!K222</f>
        <v>6.4600000000000005E-2</v>
      </c>
      <c r="L178" s="44">
        <f>'2.AF - Obliczenia'!L222</f>
        <v>6.1100000000000002E-2</v>
      </c>
      <c r="M178" s="44">
        <f>'2.AF - Obliczenia'!M222</f>
        <v>5.8000000000000003E-2</v>
      </c>
      <c r="N178" s="44">
        <f>'2.AF - Obliczenia'!N222</f>
        <v>5.5800000000000002E-2</v>
      </c>
      <c r="O178" s="44">
        <f>'2.AF - Obliczenia'!O222</f>
        <v>5.3900000000000003E-2</v>
      </c>
      <c r="P178" s="44">
        <f>'2.AF - Obliczenia'!P222</f>
        <v>5.16E-2</v>
      </c>
    </row>
    <row r="179" spans="2:16" ht="20.399999999999999">
      <c r="B179" s="38" t="s">
        <v>173</v>
      </c>
      <c r="C179" s="44">
        <f>'2.AF - Obliczenia'!C223</f>
        <v>6.4199999999999993E-2</v>
      </c>
      <c r="D179" s="44">
        <f>'2.AF - Obliczenia'!D223</f>
        <v>6.7900000000000002E-2</v>
      </c>
      <c r="E179" s="44">
        <f>'2.AF - Obliczenia'!E223</f>
        <v>6.5100000000000005E-2</v>
      </c>
      <c r="F179" s="44">
        <f>'2.AF - Obliczenia'!F223</f>
        <v>6.7400000000000002E-2</v>
      </c>
      <c r="G179" s="44">
        <f>'2.AF - Obliczenia'!G223</f>
        <v>6.1100000000000002E-2</v>
      </c>
      <c r="H179" s="44">
        <f>'2.AF - Obliczenia'!H223</f>
        <v>6.3700000000000007E-2</v>
      </c>
      <c r="I179" s="44">
        <f>'2.AF - Obliczenia'!I223</f>
        <v>6.3200000000000006E-2</v>
      </c>
      <c r="J179" s="44">
        <f>'2.AF - Obliczenia'!J223</f>
        <v>6.08E-2</v>
      </c>
      <c r="K179" s="44">
        <f>'2.AF - Obliczenia'!K223</f>
        <v>5.8200000000000002E-2</v>
      </c>
      <c r="L179" s="44">
        <f>'2.AF - Obliczenia'!L223</f>
        <v>5.5599999999999997E-2</v>
      </c>
      <c r="M179" s="44">
        <f>'2.AF - Obliczenia'!M223</f>
        <v>4.82E-2</v>
      </c>
      <c r="N179" s="44">
        <f>'2.AF - Obliczenia'!N223</f>
        <v>4.8000000000000001E-2</v>
      </c>
      <c r="O179" s="44">
        <f>'2.AF - Obliczenia'!O223</f>
        <v>4.3799999999999999E-2</v>
      </c>
      <c r="P179" s="44">
        <f>'2.AF - Obliczenia'!P223</f>
        <v>2.6599999999999999E-2</v>
      </c>
    </row>
    <row r="180" spans="2:16" ht="20.399999999999999">
      <c r="B180" s="38" t="s">
        <v>174</v>
      </c>
      <c r="C180" s="46" t="str">
        <f>'2.AF - Obliczenia'!C224</f>
        <v>Tak</v>
      </c>
      <c r="D180" s="46" t="str">
        <f>'2.AF - Obliczenia'!D224</f>
        <v>Tak</v>
      </c>
      <c r="E180" s="46" t="str">
        <f>'2.AF - Obliczenia'!E224</f>
        <v>Tak</v>
      </c>
      <c r="F180" s="46" t="str">
        <f>'2.AF - Obliczenia'!F224</f>
        <v>Tak</v>
      </c>
      <c r="G180" s="46" t="str">
        <f>'2.AF - Obliczenia'!G224</f>
        <v>Tak</v>
      </c>
      <c r="H180" s="46" t="str">
        <f>'2.AF - Obliczenia'!H224</f>
        <v>Tak</v>
      </c>
      <c r="I180" s="46" t="str">
        <f>'2.AF - Obliczenia'!I224</f>
        <v>Tak</v>
      </c>
      <c r="J180" s="46" t="str">
        <f>'2.AF - Obliczenia'!J224</f>
        <v>Tak</v>
      </c>
      <c r="K180" s="46" t="str">
        <f>'2.AF - Obliczenia'!K224</f>
        <v>Tak</v>
      </c>
      <c r="L180" s="46" t="str">
        <f>'2.AF - Obliczenia'!L224</f>
        <v>Tak</v>
      </c>
      <c r="M180" s="46" t="str">
        <f>'2.AF - Obliczenia'!M224</f>
        <v>Tak</v>
      </c>
      <c r="N180" s="46" t="str">
        <f>'2.AF - Obliczenia'!N224</f>
        <v>Tak</v>
      </c>
      <c r="O180" s="46" t="str">
        <f>'2.AF - Obliczenia'!O224</f>
        <v>Tak</v>
      </c>
      <c r="P180" s="46" t="str">
        <f>'2.AF - Obliczenia'!P224</f>
        <v>Tak</v>
      </c>
    </row>
    <row r="181" spans="2:16" ht="12">
      <c r="B181" s="2" t="s">
        <v>103</v>
      </c>
      <c r="C181" s="1">
        <f>C218</f>
        <v>66261901.229999997</v>
      </c>
      <c r="D181" s="1">
        <f t="shared" ref="D181:P181" si="5">D218</f>
        <v>66261901.229999997</v>
      </c>
      <c r="E181" s="1">
        <f t="shared" si="5"/>
        <v>66261901.229999974</v>
      </c>
      <c r="F181" s="1">
        <f t="shared" si="5"/>
        <v>66261901.229999974</v>
      </c>
      <c r="G181" s="1">
        <f t="shared" si="5"/>
        <v>66261901.229999974</v>
      </c>
      <c r="H181" s="1">
        <f t="shared" si="5"/>
        <v>66261901.229999974</v>
      </c>
      <c r="I181" s="1">
        <f t="shared" si="5"/>
        <v>66261901.229999974</v>
      </c>
      <c r="J181" s="1">
        <f t="shared" si="5"/>
        <v>66261901.229999974</v>
      </c>
      <c r="K181" s="1">
        <f t="shared" si="5"/>
        <v>66261901.229999974</v>
      </c>
      <c r="L181" s="1">
        <f t="shared" si="5"/>
        <v>66261901.229999974</v>
      </c>
      <c r="M181" s="1">
        <f t="shared" si="5"/>
        <v>66261901.229999974</v>
      </c>
      <c r="N181" s="1">
        <f t="shared" si="5"/>
        <v>66261901.229999974</v>
      </c>
      <c r="O181" s="1">
        <f t="shared" si="5"/>
        <v>66261901.229999974</v>
      </c>
      <c r="P181" s="1">
        <f t="shared" si="5"/>
        <v>66261901.229999974</v>
      </c>
    </row>
    <row r="183" spans="2:16">
      <c r="B183" s="47"/>
      <c r="C183" s="6">
        <f>'2.AF - Obliczenia'!C228</f>
        <v>2025</v>
      </c>
      <c r="D183" s="6">
        <f>'2.AF - Obliczenia'!D228</f>
        <v>2026</v>
      </c>
      <c r="E183" s="6">
        <f>'2.AF - Obliczenia'!E228</f>
        <v>2027</v>
      </c>
      <c r="F183" s="6">
        <f>'2.AF - Obliczenia'!F228</f>
        <v>2028</v>
      </c>
      <c r="G183" s="6">
        <f>'2.AF - Obliczenia'!G228</f>
        <v>2029</v>
      </c>
      <c r="H183" s="6">
        <f>'2.AF - Obliczenia'!H228</f>
        <v>2030</v>
      </c>
      <c r="I183" s="6">
        <f>'2.AF - Obliczenia'!I228</f>
        <v>2031</v>
      </c>
      <c r="J183" s="6">
        <f>'2.AF - Obliczenia'!J228</f>
        <v>2032</v>
      </c>
      <c r="K183" s="6">
        <f>'2.AF - Obliczenia'!K228</f>
        <v>2033</v>
      </c>
      <c r="L183" s="6">
        <f>'2.AF - Obliczenia'!L228</f>
        <v>2034</v>
      </c>
      <c r="M183" s="6">
        <f>'2.AF - Obliczenia'!M228</f>
        <v>2035</v>
      </c>
      <c r="N183" s="6">
        <f>'2.AF - Obliczenia'!N228</f>
        <v>2036</v>
      </c>
      <c r="O183" s="6">
        <f>'2.AF - Obliczenia'!O228</f>
        <v>2037</v>
      </c>
      <c r="P183" s="6">
        <f>'2.AF - Obliczenia'!P228</f>
        <v>2038</v>
      </c>
    </row>
    <row r="184" spans="2:16">
      <c r="B184" s="18" t="s">
        <v>57</v>
      </c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</row>
    <row r="185" spans="2:16">
      <c r="B185" s="7" t="s">
        <v>58</v>
      </c>
      <c r="C185" s="8">
        <f>'2.AF - Obliczenia'!C230</f>
        <v>25920812</v>
      </c>
      <c r="D185" s="8">
        <f>'2.AF - Obliczenia'!D230</f>
        <v>18432075</v>
      </c>
      <c r="E185" s="8">
        <f>'2.AF - Obliczenia'!E230</f>
        <v>17057512.519999981</v>
      </c>
      <c r="F185" s="8">
        <f>'2.AF - Obliczenia'!F230</f>
        <v>14439777.49000001</v>
      </c>
      <c r="G185" s="8">
        <f>'2.AF - Obliczenia'!G230</f>
        <v>14500000</v>
      </c>
      <c r="H185" s="8">
        <f>'2.AF - Obliczenia'!H230</f>
        <v>15000000</v>
      </c>
      <c r="I185" s="8">
        <f>'2.AF - Obliczenia'!I230</f>
        <v>15200000</v>
      </c>
      <c r="J185" s="8">
        <f>'2.AF - Obliczenia'!J230</f>
        <v>15200000</v>
      </c>
      <c r="K185" s="8">
        <f>'2.AF - Obliczenia'!K230</f>
        <v>15200000</v>
      </c>
      <c r="L185" s="8">
        <f>'2.AF - Obliczenia'!L230</f>
        <v>15200000</v>
      </c>
      <c r="M185" s="8">
        <f>'2.AF - Obliczenia'!M230</f>
        <v>15000000</v>
      </c>
      <c r="N185" s="8">
        <f>'2.AF - Obliczenia'!N230</f>
        <v>15900000</v>
      </c>
      <c r="O185" s="8">
        <f>'2.AF - Obliczenia'!O230</f>
        <v>15340000</v>
      </c>
      <c r="P185" s="8">
        <f>'2.AF - Obliczenia'!P230</f>
        <v>15000000</v>
      </c>
    </row>
    <row r="186" spans="2:16">
      <c r="B186" s="7" t="s">
        <v>59</v>
      </c>
      <c r="C186" s="8">
        <f>'2.AF - Obliczenia'!C231</f>
        <v>12257000</v>
      </c>
      <c r="D186" s="8">
        <f>'2.AF - Obliczenia'!D231</f>
        <v>11382490</v>
      </c>
      <c r="E186" s="8">
        <f>'2.AF - Obliczenia'!E231</f>
        <v>10506115</v>
      </c>
      <c r="F186" s="8">
        <f>'2.AF - Obliczenia'!F231</f>
        <v>9643171</v>
      </c>
      <c r="G186" s="8">
        <f>'2.AF - Obliczenia'!G231</f>
        <v>8728560</v>
      </c>
      <c r="H186" s="8">
        <f>'2.AF - Obliczenia'!H231</f>
        <v>7844001</v>
      </c>
      <c r="I186" s="8">
        <f>'2.AF - Obliczenia'!I231</f>
        <v>7196045</v>
      </c>
      <c r="J186" s="8">
        <f>'2.AF - Obliczenia'!J231</f>
        <v>6231836</v>
      </c>
      <c r="K186" s="8">
        <f>'2.AF - Obliczenia'!K231</f>
        <v>5200784</v>
      </c>
      <c r="L186" s="8">
        <f>'2.AF - Obliczenia'!L231</f>
        <v>4184584</v>
      </c>
      <c r="M186" s="8">
        <f>'2.AF - Obliczenia'!M231</f>
        <v>3182734</v>
      </c>
      <c r="N186" s="8">
        <f>'2.AF - Obliczenia'!N231</f>
        <v>2193450</v>
      </c>
      <c r="O186" s="8">
        <f>'2.AF - Obliczenia'!O231</f>
        <v>1143450</v>
      </c>
      <c r="P186" s="8">
        <f>'2.AF - Obliczenia'!P231</f>
        <v>688195</v>
      </c>
    </row>
    <row r="187" spans="2:16">
      <c r="B187" s="15" t="s">
        <v>60</v>
      </c>
      <c r="C187" s="11">
        <f>'2.AF - Obliczenia'!C232</f>
        <v>0</v>
      </c>
      <c r="D187" s="11">
        <f>'2.AF - Obliczenia'!D232</f>
        <v>0</v>
      </c>
      <c r="E187" s="11">
        <f>'2.AF - Obliczenia'!E232</f>
        <v>0</v>
      </c>
      <c r="F187" s="11">
        <f>'2.AF - Obliczenia'!F232</f>
        <v>0</v>
      </c>
      <c r="G187" s="11">
        <f>'2.AF - Obliczenia'!G232</f>
        <v>0</v>
      </c>
      <c r="H187" s="11">
        <f>'2.AF - Obliczenia'!H232</f>
        <v>0</v>
      </c>
      <c r="I187" s="11">
        <f>'2.AF - Obliczenia'!I232</f>
        <v>0</v>
      </c>
      <c r="J187" s="11">
        <f>'2.AF - Obliczenia'!J232</f>
        <v>0</v>
      </c>
      <c r="K187" s="11">
        <f>'2.AF - Obliczenia'!K232</f>
        <v>0</v>
      </c>
      <c r="L187" s="11">
        <f>'2.AF - Obliczenia'!L232</f>
        <v>0</v>
      </c>
      <c r="M187" s="11">
        <f>'2.AF - Obliczenia'!M232</f>
        <v>0</v>
      </c>
      <c r="N187" s="11">
        <f>'2.AF - Obliczenia'!N232</f>
        <v>0</v>
      </c>
      <c r="O187" s="11">
        <f>'2.AF - Obliczenia'!O232</f>
        <v>0</v>
      </c>
      <c r="P187" s="11">
        <f>'2.AF - Obliczenia'!P232</f>
        <v>0</v>
      </c>
    </row>
    <row r="188" spans="2:16">
      <c r="B188" s="15" t="s">
        <v>61</v>
      </c>
      <c r="C188" s="16">
        <f>'2.AF - Obliczenia'!C233</f>
        <v>0</v>
      </c>
      <c r="D188" s="16">
        <f>'2.AF - Obliczenia'!D233</f>
        <v>0</v>
      </c>
      <c r="E188" s="16">
        <f>'2.AF - Obliczenia'!E233</f>
        <v>0</v>
      </c>
      <c r="F188" s="16">
        <f>'2.AF - Obliczenia'!F233</f>
        <v>0</v>
      </c>
      <c r="G188" s="16">
        <f>'2.AF - Obliczenia'!G233</f>
        <v>0</v>
      </c>
      <c r="H188" s="16">
        <f>'2.AF - Obliczenia'!H233</f>
        <v>0</v>
      </c>
      <c r="I188" s="16">
        <f>'2.AF - Obliczenia'!I233</f>
        <v>0</v>
      </c>
      <c r="J188" s="16">
        <f>'2.AF - Obliczenia'!J233</f>
        <v>0</v>
      </c>
      <c r="K188" s="16">
        <f>'2.AF - Obliczenia'!K233</f>
        <v>0</v>
      </c>
      <c r="L188" s="16">
        <f>'2.AF - Obliczenia'!L233</f>
        <v>0</v>
      </c>
      <c r="M188" s="16">
        <f>'2.AF - Obliczenia'!M233</f>
        <v>0</v>
      </c>
      <c r="N188" s="16">
        <f>'2.AF - Obliczenia'!N233</f>
        <v>0</v>
      </c>
      <c r="O188" s="16">
        <f>'2.AF - Obliczenia'!O233</f>
        <v>0</v>
      </c>
      <c r="P188" s="16">
        <f>'2.AF - Obliczenia'!P233</f>
        <v>0</v>
      </c>
    </row>
    <row r="189" spans="2:16">
      <c r="B189" s="15" t="s">
        <v>62</v>
      </c>
      <c r="C189" s="16">
        <f>'2.AF - Obliczenia'!C234</f>
        <v>0</v>
      </c>
      <c r="D189" s="16">
        <f>'2.AF - Obliczenia'!D234</f>
        <v>0</v>
      </c>
      <c r="E189" s="16">
        <f>'2.AF - Obliczenia'!E234</f>
        <v>0</v>
      </c>
      <c r="F189" s="16">
        <f>'2.AF - Obliczenia'!F234</f>
        <v>0</v>
      </c>
      <c r="G189" s="16">
        <f>'2.AF - Obliczenia'!G234</f>
        <v>0</v>
      </c>
      <c r="H189" s="16">
        <f>'2.AF - Obliczenia'!H234</f>
        <v>0</v>
      </c>
      <c r="I189" s="16">
        <f>'2.AF - Obliczenia'!I234</f>
        <v>0</v>
      </c>
      <c r="J189" s="16">
        <f>'2.AF - Obliczenia'!J234</f>
        <v>0</v>
      </c>
      <c r="K189" s="16">
        <f>'2.AF - Obliczenia'!K234</f>
        <v>0</v>
      </c>
      <c r="L189" s="16">
        <f>'2.AF - Obliczenia'!L234</f>
        <v>0</v>
      </c>
      <c r="M189" s="16">
        <f>'2.AF - Obliczenia'!M234</f>
        <v>0</v>
      </c>
      <c r="N189" s="16">
        <f>'2.AF - Obliczenia'!N234</f>
        <v>0</v>
      </c>
      <c r="O189" s="16">
        <f>'2.AF - Obliczenia'!O234</f>
        <v>0</v>
      </c>
      <c r="P189" s="16">
        <f>'2.AF - Obliczenia'!P234</f>
        <v>0</v>
      </c>
    </row>
    <row r="190" spans="2:16" ht="20.399999999999999">
      <c r="B190" s="15" t="s">
        <v>63</v>
      </c>
      <c r="C190" s="16">
        <f>'2.AF - Obliczenia'!C235</f>
        <v>0</v>
      </c>
      <c r="D190" s="16">
        <f>'2.AF - Obliczenia'!D235</f>
        <v>0</v>
      </c>
      <c r="E190" s="16">
        <f>'2.AF - Obliczenia'!E235</f>
        <v>0</v>
      </c>
      <c r="F190" s="16">
        <f>'2.AF - Obliczenia'!F235</f>
        <v>0</v>
      </c>
      <c r="G190" s="16">
        <f>'2.AF - Obliczenia'!G235</f>
        <v>0</v>
      </c>
      <c r="H190" s="16">
        <f>'2.AF - Obliczenia'!H235</f>
        <v>0</v>
      </c>
      <c r="I190" s="16">
        <f>'2.AF - Obliczenia'!I235</f>
        <v>0</v>
      </c>
      <c r="J190" s="16">
        <f>'2.AF - Obliczenia'!J235</f>
        <v>0</v>
      </c>
      <c r="K190" s="16">
        <f>'2.AF - Obliczenia'!K235</f>
        <v>0</v>
      </c>
      <c r="L190" s="16">
        <f>'2.AF - Obliczenia'!L235</f>
        <v>0</v>
      </c>
      <c r="M190" s="16">
        <f>'2.AF - Obliczenia'!M235</f>
        <v>0</v>
      </c>
      <c r="N190" s="16">
        <f>'2.AF - Obliczenia'!N235</f>
        <v>0</v>
      </c>
      <c r="O190" s="16">
        <f>'2.AF - Obliczenia'!O235</f>
        <v>0</v>
      </c>
      <c r="P190" s="16">
        <f>'2.AF - Obliczenia'!P235</f>
        <v>0</v>
      </c>
    </row>
    <row r="191" spans="2:16">
      <c r="B191" s="15" t="s">
        <v>64</v>
      </c>
      <c r="C191" s="16">
        <f>'2.AF - Obliczenia'!C236</f>
        <v>12257000</v>
      </c>
      <c r="D191" s="16">
        <f>'2.AF - Obliczenia'!D236</f>
        <v>11382490</v>
      </c>
      <c r="E191" s="16">
        <f>'2.AF - Obliczenia'!E236</f>
        <v>10506115</v>
      </c>
      <c r="F191" s="16">
        <f>'2.AF - Obliczenia'!F236</f>
        <v>9643171</v>
      </c>
      <c r="G191" s="16">
        <f>'2.AF - Obliczenia'!G236</f>
        <v>8728560</v>
      </c>
      <c r="H191" s="16">
        <f>'2.AF - Obliczenia'!H236</f>
        <v>7844001</v>
      </c>
      <c r="I191" s="16">
        <f>'2.AF - Obliczenia'!I236</f>
        <v>7196045</v>
      </c>
      <c r="J191" s="16">
        <f>'2.AF - Obliczenia'!J236</f>
        <v>6231836</v>
      </c>
      <c r="K191" s="16">
        <f>'2.AF - Obliczenia'!K236</f>
        <v>5200784</v>
      </c>
      <c r="L191" s="16">
        <f>'2.AF - Obliczenia'!L236</f>
        <v>4184584</v>
      </c>
      <c r="M191" s="16">
        <f>'2.AF - Obliczenia'!M236</f>
        <v>3182734</v>
      </c>
      <c r="N191" s="16">
        <f>'2.AF - Obliczenia'!N236</f>
        <v>2193450</v>
      </c>
      <c r="O191" s="16">
        <f>'2.AF - Obliczenia'!O236</f>
        <v>1143450</v>
      </c>
      <c r="P191" s="16">
        <f>'2.AF - Obliczenia'!P236</f>
        <v>688195</v>
      </c>
    </row>
    <row r="192" spans="2:16">
      <c r="B192" s="7" t="s">
        <v>65</v>
      </c>
      <c r="C192" s="8">
        <f>'2.AF - Obliczenia'!C237</f>
        <v>38177812</v>
      </c>
      <c r="D192" s="8">
        <f>'2.AF - Obliczenia'!D237</f>
        <v>29814565</v>
      </c>
      <c r="E192" s="8">
        <f>'2.AF - Obliczenia'!E237</f>
        <v>27563627.519999981</v>
      </c>
      <c r="F192" s="8">
        <f>'2.AF - Obliczenia'!F237</f>
        <v>24082948.49000001</v>
      </c>
      <c r="G192" s="8">
        <f>'2.AF - Obliczenia'!G237</f>
        <v>23228560</v>
      </c>
      <c r="H192" s="8">
        <f>'2.AF - Obliczenia'!H237</f>
        <v>22844001</v>
      </c>
      <c r="I192" s="8">
        <f>'2.AF - Obliczenia'!I237</f>
        <v>22396045</v>
      </c>
      <c r="J192" s="8">
        <f>'2.AF - Obliczenia'!J237</f>
        <v>21431836</v>
      </c>
      <c r="K192" s="8">
        <f>'2.AF - Obliczenia'!K237</f>
        <v>20400784</v>
      </c>
      <c r="L192" s="8">
        <f>'2.AF - Obliczenia'!L237</f>
        <v>19384584</v>
      </c>
      <c r="M192" s="8">
        <f>'2.AF - Obliczenia'!M237</f>
        <v>18182734</v>
      </c>
      <c r="N192" s="8">
        <f>'2.AF - Obliczenia'!N237</f>
        <v>18093450</v>
      </c>
      <c r="O192" s="8">
        <f>'2.AF - Obliczenia'!O237</f>
        <v>16483450</v>
      </c>
      <c r="P192" s="8">
        <f>'2.AF - Obliczenia'!P237</f>
        <v>15688195</v>
      </c>
    </row>
    <row r="193" spans="2:16">
      <c r="B193" s="20" t="s">
        <v>66</v>
      </c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</row>
    <row r="194" spans="2:16">
      <c r="B194" s="7" t="s">
        <v>67</v>
      </c>
      <c r="C194" s="8">
        <f>'2.AF - Obliczenia'!C239</f>
        <v>3000000</v>
      </c>
      <c r="D194" s="8">
        <f>'2.AF - Obliczenia'!D239</f>
        <v>3000000</v>
      </c>
      <c r="E194" s="8">
        <f>'2.AF - Obliczenia'!E239</f>
        <v>2000000</v>
      </c>
      <c r="F194" s="8">
        <f>'2.AF - Obliczenia'!F239</f>
        <v>0</v>
      </c>
      <c r="G194" s="8">
        <f>'2.AF - Obliczenia'!G239</f>
        <v>0</v>
      </c>
      <c r="H194" s="8">
        <f>'2.AF - Obliczenia'!H239</f>
        <v>0</v>
      </c>
      <c r="I194" s="8">
        <f>'2.AF - Obliczenia'!I239</f>
        <v>0</v>
      </c>
      <c r="J194" s="8">
        <f>'2.AF - Obliczenia'!J239</f>
        <v>0</v>
      </c>
      <c r="K194" s="8">
        <f>'2.AF - Obliczenia'!K239</f>
        <v>0</v>
      </c>
      <c r="L194" s="8">
        <f>'2.AF - Obliczenia'!L239</f>
        <v>0</v>
      </c>
      <c r="M194" s="8">
        <f>'2.AF - Obliczenia'!M239</f>
        <v>0</v>
      </c>
      <c r="N194" s="8">
        <f>'2.AF - Obliczenia'!N239</f>
        <v>0</v>
      </c>
      <c r="O194" s="8">
        <f>'2.AF - Obliczenia'!O239</f>
        <v>0</v>
      </c>
      <c r="P194" s="8">
        <f>'2.AF - Obliczenia'!P239</f>
        <v>0</v>
      </c>
    </row>
    <row r="195" spans="2:16">
      <c r="B195" s="15" t="s">
        <v>68</v>
      </c>
      <c r="C195" s="11">
        <f>'2.AF - Obliczenia'!C240</f>
        <v>3000000</v>
      </c>
      <c r="D195" s="11">
        <f>'2.AF - Obliczenia'!D240</f>
        <v>3000000</v>
      </c>
      <c r="E195" s="11">
        <f>'2.AF - Obliczenia'!E240</f>
        <v>2000000</v>
      </c>
      <c r="F195" s="11">
        <f>'2.AF - Obliczenia'!F240</f>
        <v>0</v>
      </c>
      <c r="G195" s="11">
        <f>'2.AF - Obliczenia'!G240</f>
        <v>0</v>
      </c>
      <c r="H195" s="11">
        <f>'2.AF - Obliczenia'!H240</f>
        <v>0</v>
      </c>
      <c r="I195" s="11">
        <f>'2.AF - Obliczenia'!I240</f>
        <v>0</v>
      </c>
      <c r="J195" s="11">
        <f>'2.AF - Obliczenia'!J240</f>
        <v>0</v>
      </c>
      <c r="K195" s="11">
        <f>'2.AF - Obliczenia'!K240</f>
        <v>0</v>
      </c>
      <c r="L195" s="11">
        <f>'2.AF - Obliczenia'!L240</f>
        <v>0</v>
      </c>
      <c r="M195" s="11">
        <f>'2.AF - Obliczenia'!M240</f>
        <v>0</v>
      </c>
      <c r="N195" s="11">
        <f>'2.AF - Obliczenia'!N240</f>
        <v>0</v>
      </c>
      <c r="O195" s="11">
        <f>'2.AF - Obliczenia'!O240</f>
        <v>0</v>
      </c>
      <c r="P195" s="11">
        <f>'2.AF - Obliczenia'!P240</f>
        <v>0</v>
      </c>
    </row>
    <row r="196" spans="2:16">
      <c r="B196" s="15" t="s">
        <v>69</v>
      </c>
      <c r="C196" s="11">
        <f>'2.AF - Obliczenia'!C241</f>
        <v>0</v>
      </c>
      <c r="D196" s="11">
        <f>'2.AF - Obliczenia'!D241</f>
        <v>0</v>
      </c>
      <c r="E196" s="11">
        <f>'2.AF - Obliczenia'!E241</f>
        <v>0</v>
      </c>
      <c r="F196" s="11">
        <f>'2.AF - Obliczenia'!F241</f>
        <v>0</v>
      </c>
      <c r="G196" s="11">
        <f>'2.AF - Obliczenia'!G241</f>
        <v>0</v>
      </c>
      <c r="H196" s="11">
        <f>'2.AF - Obliczenia'!H241</f>
        <v>0</v>
      </c>
      <c r="I196" s="11">
        <f>'2.AF - Obliczenia'!I241</f>
        <v>0</v>
      </c>
      <c r="J196" s="11">
        <f>'2.AF - Obliczenia'!J241</f>
        <v>0</v>
      </c>
      <c r="K196" s="11">
        <f>'2.AF - Obliczenia'!K241</f>
        <v>0</v>
      </c>
      <c r="L196" s="11">
        <f>'2.AF - Obliczenia'!L241</f>
        <v>0</v>
      </c>
      <c r="M196" s="11">
        <f>'2.AF - Obliczenia'!M241</f>
        <v>0</v>
      </c>
      <c r="N196" s="11">
        <f>'2.AF - Obliczenia'!N241</f>
        <v>0</v>
      </c>
      <c r="O196" s="11">
        <f>'2.AF - Obliczenia'!O241</f>
        <v>0</v>
      </c>
      <c r="P196" s="11">
        <f>'2.AF - Obliczenia'!P241</f>
        <v>0</v>
      </c>
    </row>
    <row r="197" spans="2:16">
      <c r="B197" s="15" t="s">
        <v>70</v>
      </c>
      <c r="C197" s="11">
        <f>'2.AF - Obliczenia'!C242</f>
        <v>0</v>
      </c>
      <c r="D197" s="11">
        <f>'2.AF - Obliczenia'!D242</f>
        <v>0</v>
      </c>
      <c r="E197" s="11">
        <f>'2.AF - Obliczenia'!E242</f>
        <v>0</v>
      </c>
      <c r="F197" s="11">
        <f>'2.AF - Obliczenia'!F242</f>
        <v>0</v>
      </c>
      <c r="G197" s="11">
        <f>'2.AF - Obliczenia'!G242</f>
        <v>0</v>
      </c>
      <c r="H197" s="11">
        <f>'2.AF - Obliczenia'!H242</f>
        <v>0</v>
      </c>
      <c r="I197" s="11">
        <f>'2.AF - Obliczenia'!I242</f>
        <v>0</v>
      </c>
      <c r="J197" s="11">
        <f>'2.AF - Obliczenia'!J242</f>
        <v>0</v>
      </c>
      <c r="K197" s="11">
        <f>'2.AF - Obliczenia'!K242</f>
        <v>0</v>
      </c>
      <c r="L197" s="11">
        <f>'2.AF - Obliczenia'!L242</f>
        <v>0</v>
      </c>
      <c r="M197" s="11">
        <f>'2.AF - Obliczenia'!M242</f>
        <v>0</v>
      </c>
      <c r="N197" s="11">
        <f>'2.AF - Obliczenia'!N242</f>
        <v>0</v>
      </c>
      <c r="O197" s="11">
        <f>'2.AF - Obliczenia'!O242</f>
        <v>0</v>
      </c>
      <c r="P197" s="11">
        <f>'2.AF - Obliczenia'!P242</f>
        <v>0</v>
      </c>
    </row>
    <row r="198" spans="2:16">
      <c r="B198" s="7" t="s">
        <v>71</v>
      </c>
      <c r="C198" s="8">
        <f>'2.AF - Obliczenia'!C243</f>
        <v>122643697</v>
      </c>
      <c r="D198" s="8">
        <f>'2.AF - Obliczenia'!D243</f>
        <v>67277342</v>
      </c>
      <c r="E198" s="8">
        <f>'2.AF - Obliczenia'!E243</f>
        <v>20618306</v>
      </c>
      <c r="F198" s="8">
        <f>'2.AF - Obliczenia'!F243</f>
        <v>0</v>
      </c>
      <c r="G198" s="8">
        <f>'2.AF - Obliczenia'!G243</f>
        <v>1590000</v>
      </c>
      <c r="H198" s="8">
        <f>'2.AF - Obliczenia'!H243</f>
        <v>230000</v>
      </c>
      <c r="I198" s="8">
        <f>'2.AF - Obliczenia'!I243</f>
        <v>0</v>
      </c>
      <c r="J198" s="8">
        <f>'2.AF - Obliczenia'!J243</f>
        <v>0</v>
      </c>
      <c r="K198" s="8">
        <f>'2.AF - Obliczenia'!K243</f>
        <v>0</v>
      </c>
      <c r="L198" s="8">
        <f>'2.AF - Obliczenia'!L243</f>
        <v>0</v>
      </c>
      <c r="M198" s="8">
        <f>'2.AF - Obliczenia'!M243</f>
        <v>0</v>
      </c>
      <c r="N198" s="8">
        <f>'2.AF - Obliczenia'!N243</f>
        <v>0</v>
      </c>
      <c r="O198" s="8">
        <f>'2.AF - Obliczenia'!O243</f>
        <v>0</v>
      </c>
      <c r="P198" s="8">
        <f>'2.AF - Obliczenia'!P243</f>
        <v>5680000</v>
      </c>
    </row>
    <row r="199" spans="2:16">
      <c r="B199" s="15" t="s">
        <v>72</v>
      </c>
      <c r="C199" s="16">
        <f>'2.AF - Obliczenia'!C244</f>
        <v>122643697</v>
      </c>
      <c r="D199" s="16">
        <f>'2.AF - Obliczenia'!D244</f>
        <v>67277342</v>
      </c>
      <c r="E199" s="16">
        <f>'2.AF - Obliczenia'!E244</f>
        <v>20618306</v>
      </c>
      <c r="F199" s="16">
        <f>'2.AF - Obliczenia'!F244</f>
        <v>0</v>
      </c>
      <c r="G199" s="16">
        <f>'2.AF - Obliczenia'!G244</f>
        <v>1590000</v>
      </c>
      <c r="H199" s="16">
        <f>'2.AF - Obliczenia'!H244</f>
        <v>230000</v>
      </c>
      <c r="I199" s="16">
        <f>'2.AF - Obliczenia'!I244</f>
        <v>0</v>
      </c>
      <c r="J199" s="16">
        <f>'2.AF - Obliczenia'!J244</f>
        <v>0</v>
      </c>
      <c r="K199" s="16">
        <f>'2.AF - Obliczenia'!K244</f>
        <v>0</v>
      </c>
      <c r="L199" s="16">
        <f>'2.AF - Obliczenia'!L244</f>
        <v>0</v>
      </c>
      <c r="M199" s="16">
        <f>'2.AF - Obliczenia'!M244</f>
        <v>0</v>
      </c>
      <c r="N199" s="16">
        <f>'2.AF - Obliczenia'!N244</f>
        <v>0</v>
      </c>
      <c r="O199" s="16">
        <f>'2.AF - Obliczenia'!O244</f>
        <v>0</v>
      </c>
      <c r="P199" s="16">
        <f>'2.AF - Obliczenia'!P244</f>
        <v>5680000</v>
      </c>
    </row>
    <row r="200" spans="2:16">
      <c r="B200" s="15" t="s">
        <v>73</v>
      </c>
      <c r="C200" s="11">
        <f>'2.AF - Obliczenia'!C245</f>
        <v>0</v>
      </c>
      <c r="D200" s="11">
        <f>'2.AF - Obliczenia'!D245</f>
        <v>0</v>
      </c>
      <c r="E200" s="11">
        <f>'2.AF - Obliczenia'!E245</f>
        <v>0</v>
      </c>
      <c r="F200" s="11">
        <f>'2.AF - Obliczenia'!F245</f>
        <v>0</v>
      </c>
      <c r="G200" s="11">
        <f>'2.AF - Obliczenia'!G245</f>
        <v>0</v>
      </c>
      <c r="H200" s="11">
        <f>'2.AF - Obliczenia'!H245</f>
        <v>0</v>
      </c>
      <c r="I200" s="11">
        <f>'2.AF - Obliczenia'!I245</f>
        <v>0</v>
      </c>
      <c r="J200" s="11">
        <f>'2.AF - Obliczenia'!J245</f>
        <v>0</v>
      </c>
      <c r="K200" s="11">
        <f>'2.AF - Obliczenia'!K245</f>
        <v>0</v>
      </c>
      <c r="L200" s="11">
        <f>'2.AF - Obliczenia'!L245</f>
        <v>0</v>
      </c>
      <c r="M200" s="11">
        <f>'2.AF - Obliczenia'!M245</f>
        <v>0</v>
      </c>
      <c r="N200" s="11">
        <f>'2.AF - Obliczenia'!N245</f>
        <v>0</v>
      </c>
      <c r="O200" s="11">
        <f>'2.AF - Obliczenia'!O245</f>
        <v>0</v>
      </c>
      <c r="P200" s="11">
        <f>'2.AF - Obliczenia'!P245</f>
        <v>0</v>
      </c>
    </row>
    <row r="201" spans="2:16">
      <c r="B201" s="7" t="s">
        <v>74</v>
      </c>
      <c r="C201" s="8">
        <f>'2.AF - Obliczenia'!C246</f>
        <v>-119643697</v>
      </c>
      <c r="D201" s="8">
        <f>'2.AF - Obliczenia'!D246</f>
        <v>-64277342</v>
      </c>
      <c r="E201" s="8">
        <f>'2.AF - Obliczenia'!E246</f>
        <v>-18618306</v>
      </c>
      <c r="F201" s="8">
        <f>'2.AF - Obliczenia'!F246</f>
        <v>0</v>
      </c>
      <c r="G201" s="8">
        <f>'2.AF - Obliczenia'!G246</f>
        <v>-1590000</v>
      </c>
      <c r="H201" s="8">
        <f>'2.AF - Obliczenia'!H246</f>
        <v>-230000</v>
      </c>
      <c r="I201" s="8">
        <f>'2.AF - Obliczenia'!I246</f>
        <v>0</v>
      </c>
      <c r="J201" s="8">
        <f>'2.AF - Obliczenia'!J246</f>
        <v>0</v>
      </c>
      <c r="K201" s="8">
        <f>'2.AF - Obliczenia'!K246</f>
        <v>0</v>
      </c>
      <c r="L201" s="8">
        <f>'2.AF - Obliczenia'!L246</f>
        <v>0</v>
      </c>
      <c r="M201" s="8">
        <f>'2.AF - Obliczenia'!M246</f>
        <v>0</v>
      </c>
      <c r="N201" s="8">
        <f>'2.AF - Obliczenia'!N246</f>
        <v>0</v>
      </c>
      <c r="O201" s="8">
        <f>'2.AF - Obliczenia'!O246</f>
        <v>0</v>
      </c>
      <c r="P201" s="8">
        <f>'2.AF - Obliczenia'!P246</f>
        <v>-5680000</v>
      </c>
    </row>
    <row r="202" spans="2:16">
      <c r="B202" s="20" t="s">
        <v>75</v>
      </c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</row>
    <row r="203" spans="2:16">
      <c r="B203" s="7" t="s">
        <v>67</v>
      </c>
      <c r="C203" s="8">
        <f>'2.AF - Obliczenia'!C248</f>
        <v>106840464</v>
      </c>
      <c r="D203" s="8">
        <f>'2.AF - Obliczenia'!D248</f>
        <v>59256591</v>
      </c>
      <c r="E203" s="8">
        <f>'2.AF - Obliczenia'!E248</f>
        <v>14725482</v>
      </c>
      <c r="F203" s="8">
        <f>'2.AF - Obliczenia'!F248</f>
        <v>0</v>
      </c>
      <c r="G203" s="8">
        <f>'2.AF - Obliczenia'!G248</f>
        <v>0</v>
      </c>
      <c r="H203" s="8">
        <f>'2.AF - Obliczenia'!H248</f>
        <v>0</v>
      </c>
      <c r="I203" s="8">
        <f>'2.AF - Obliczenia'!I248</f>
        <v>0</v>
      </c>
      <c r="J203" s="8">
        <f>'2.AF - Obliczenia'!J248</f>
        <v>0</v>
      </c>
      <c r="K203" s="8">
        <f>'2.AF - Obliczenia'!K248</f>
        <v>0</v>
      </c>
      <c r="L203" s="8">
        <f>'2.AF - Obliczenia'!L248</f>
        <v>0</v>
      </c>
      <c r="M203" s="8">
        <f>'2.AF - Obliczenia'!M248</f>
        <v>0</v>
      </c>
      <c r="N203" s="8">
        <f>'2.AF - Obliczenia'!N248</f>
        <v>0</v>
      </c>
      <c r="O203" s="8">
        <f>'2.AF - Obliczenia'!O248</f>
        <v>0</v>
      </c>
      <c r="P203" s="8">
        <f>'2.AF - Obliczenia'!P248</f>
        <v>0</v>
      </c>
    </row>
    <row r="204" spans="2:16" ht="20.399999999999999">
      <c r="B204" s="15" t="s">
        <v>76</v>
      </c>
      <c r="C204" s="11">
        <f>'2.AF - Obliczenia'!C249</f>
        <v>0</v>
      </c>
      <c r="D204" s="11">
        <f>'2.AF - Obliczenia'!D249</f>
        <v>0</v>
      </c>
      <c r="E204" s="11">
        <f>'2.AF - Obliczenia'!E249</f>
        <v>0</v>
      </c>
      <c r="F204" s="11">
        <f>'2.AF - Obliczenia'!F249</f>
        <v>0</v>
      </c>
      <c r="G204" s="11">
        <f>'2.AF - Obliczenia'!G249</f>
        <v>0</v>
      </c>
      <c r="H204" s="11">
        <f>'2.AF - Obliczenia'!H249</f>
        <v>0</v>
      </c>
      <c r="I204" s="11">
        <f>'2.AF - Obliczenia'!I249</f>
        <v>0</v>
      </c>
      <c r="J204" s="11">
        <f>'2.AF - Obliczenia'!J249</f>
        <v>0</v>
      </c>
      <c r="K204" s="11">
        <f>'2.AF - Obliczenia'!K249</f>
        <v>0</v>
      </c>
      <c r="L204" s="11">
        <f>'2.AF - Obliczenia'!L249</f>
        <v>0</v>
      </c>
      <c r="M204" s="11">
        <f>'2.AF - Obliczenia'!M249</f>
        <v>0</v>
      </c>
      <c r="N204" s="11">
        <f>'2.AF - Obliczenia'!N249</f>
        <v>0</v>
      </c>
      <c r="O204" s="11">
        <f>'2.AF - Obliczenia'!O249</f>
        <v>0</v>
      </c>
      <c r="P204" s="11">
        <f>'2.AF - Obliczenia'!P249</f>
        <v>0</v>
      </c>
    </row>
    <row r="205" spans="2:16">
      <c r="B205" s="15" t="s">
        <v>77</v>
      </c>
      <c r="C205" s="11">
        <f>'2.AF - Obliczenia'!C250</f>
        <v>11000000</v>
      </c>
      <c r="D205" s="11">
        <f>'2.AF - Obliczenia'!D250</f>
        <v>0</v>
      </c>
      <c r="E205" s="11">
        <f>'2.AF - Obliczenia'!E250</f>
        <v>0</v>
      </c>
      <c r="F205" s="11">
        <f>'2.AF - Obliczenia'!F250</f>
        <v>0</v>
      </c>
      <c r="G205" s="11">
        <f>'2.AF - Obliczenia'!G250</f>
        <v>0</v>
      </c>
      <c r="H205" s="11">
        <f>'2.AF - Obliczenia'!H250</f>
        <v>0</v>
      </c>
      <c r="I205" s="11">
        <f>'2.AF - Obliczenia'!I250</f>
        <v>0</v>
      </c>
      <c r="J205" s="11">
        <f>'2.AF - Obliczenia'!J250</f>
        <v>0</v>
      </c>
      <c r="K205" s="11">
        <f>'2.AF - Obliczenia'!K250</f>
        <v>0</v>
      </c>
      <c r="L205" s="11">
        <f>'2.AF - Obliczenia'!L250</f>
        <v>0</v>
      </c>
      <c r="M205" s="11">
        <f>'2.AF - Obliczenia'!M250</f>
        <v>0</v>
      </c>
      <c r="N205" s="11">
        <f>'2.AF - Obliczenia'!N250</f>
        <v>0</v>
      </c>
      <c r="O205" s="11">
        <f>'2.AF - Obliczenia'!O250</f>
        <v>0</v>
      </c>
      <c r="P205" s="11">
        <f>'2.AF - Obliczenia'!P250</f>
        <v>0</v>
      </c>
    </row>
    <row r="206" spans="2:16">
      <c r="B206" s="15" t="s">
        <v>78</v>
      </c>
      <c r="C206" s="11">
        <f>'2.AF - Obliczenia'!C251</f>
        <v>0</v>
      </c>
      <c r="D206" s="11">
        <f>'2.AF - Obliczenia'!D251</f>
        <v>0</v>
      </c>
      <c r="E206" s="11">
        <f>'2.AF - Obliczenia'!E251</f>
        <v>0</v>
      </c>
      <c r="F206" s="11">
        <f>'2.AF - Obliczenia'!F251</f>
        <v>0</v>
      </c>
      <c r="G206" s="11">
        <f>'2.AF - Obliczenia'!G251</f>
        <v>0</v>
      </c>
      <c r="H206" s="11">
        <f>'2.AF - Obliczenia'!H251</f>
        <v>0</v>
      </c>
      <c r="I206" s="11">
        <f>'2.AF - Obliczenia'!I251</f>
        <v>0</v>
      </c>
      <c r="J206" s="11">
        <f>'2.AF - Obliczenia'!J251</f>
        <v>0</v>
      </c>
      <c r="K206" s="11">
        <f>'2.AF - Obliczenia'!K251</f>
        <v>0</v>
      </c>
      <c r="L206" s="11">
        <f>'2.AF - Obliczenia'!L251</f>
        <v>0</v>
      </c>
      <c r="M206" s="11">
        <f>'2.AF - Obliczenia'!M251</f>
        <v>0</v>
      </c>
      <c r="N206" s="11">
        <f>'2.AF - Obliczenia'!N251</f>
        <v>0</v>
      </c>
      <c r="O206" s="11">
        <f>'2.AF - Obliczenia'!O251</f>
        <v>0</v>
      </c>
      <c r="P206" s="11">
        <f>'2.AF - Obliczenia'!P251</f>
        <v>0</v>
      </c>
    </row>
    <row r="207" spans="2:16">
      <c r="B207" s="15" t="s">
        <v>105</v>
      </c>
      <c r="C207" s="11">
        <f>'2.AF - Obliczenia'!C252</f>
        <v>95840464</v>
      </c>
      <c r="D207" s="11">
        <f>'2.AF - Obliczenia'!D252</f>
        <v>59256591</v>
      </c>
      <c r="E207" s="11">
        <f>'2.AF - Obliczenia'!E252</f>
        <v>14725482</v>
      </c>
      <c r="F207" s="11">
        <f>'2.AF - Obliczenia'!F252</f>
        <v>0</v>
      </c>
      <c r="G207" s="11">
        <f>'2.AF - Obliczenia'!G252</f>
        <v>0</v>
      </c>
      <c r="H207" s="11">
        <f>'2.AF - Obliczenia'!H252</f>
        <v>0</v>
      </c>
      <c r="I207" s="11">
        <f>'2.AF - Obliczenia'!I252</f>
        <v>0</v>
      </c>
      <c r="J207" s="11">
        <f>'2.AF - Obliczenia'!J252</f>
        <v>0</v>
      </c>
      <c r="K207" s="11">
        <f>'2.AF - Obliczenia'!K252</f>
        <v>0</v>
      </c>
      <c r="L207" s="11">
        <f>'2.AF - Obliczenia'!L252</f>
        <v>0</v>
      </c>
      <c r="M207" s="11">
        <f>'2.AF - Obliczenia'!M252</f>
        <v>0</v>
      </c>
      <c r="N207" s="11">
        <f>'2.AF - Obliczenia'!N252</f>
        <v>0</v>
      </c>
      <c r="O207" s="11">
        <f>'2.AF - Obliczenia'!O252</f>
        <v>0</v>
      </c>
      <c r="P207" s="11">
        <f>'2.AF - Obliczenia'!P252</f>
        <v>0</v>
      </c>
    </row>
    <row r="208" spans="2:16">
      <c r="B208" s="7" t="s">
        <v>71</v>
      </c>
      <c r="C208" s="8">
        <f>'2.AF - Obliczenia'!C253</f>
        <v>25374579</v>
      </c>
      <c r="D208" s="8">
        <f>'2.AF - Obliczenia'!D253</f>
        <v>24793814</v>
      </c>
      <c r="E208" s="8">
        <f>'2.AF - Obliczenia'!E253</f>
        <v>23670803.52</v>
      </c>
      <c r="F208" s="8">
        <f>'2.AF - Obliczenia'!F253</f>
        <v>24082948.490000002</v>
      </c>
      <c r="G208" s="8">
        <f>'2.AF - Obliczenia'!G253</f>
        <v>21638560</v>
      </c>
      <c r="H208" s="8">
        <f>'2.AF - Obliczenia'!H253</f>
        <v>22614001</v>
      </c>
      <c r="I208" s="8">
        <f>'2.AF - Obliczenia'!I253</f>
        <v>22396045</v>
      </c>
      <c r="J208" s="8">
        <f>'2.AF - Obliczenia'!J253</f>
        <v>21431836</v>
      </c>
      <c r="K208" s="8">
        <f>'2.AF - Obliczenia'!K253</f>
        <v>20400784</v>
      </c>
      <c r="L208" s="8">
        <f>'2.AF - Obliczenia'!L253</f>
        <v>19384584</v>
      </c>
      <c r="M208" s="8">
        <f>'2.AF - Obliczenia'!M253</f>
        <v>18182734</v>
      </c>
      <c r="N208" s="8">
        <f>'2.AF - Obliczenia'!N253</f>
        <v>18093450</v>
      </c>
      <c r="O208" s="8">
        <f>'2.AF - Obliczenia'!O253</f>
        <v>16483450</v>
      </c>
      <c r="P208" s="8">
        <f>'2.AF - Obliczenia'!P253</f>
        <v>10008195</v>
      </c>
    </row>
    <row r="209" spans="2:16">
      <c r="B209" s="15" t="s">
        <v>79</v>
      </c>
      <c r="C209" s="11">
        <f>'2.AF - Obliczenia'!C254</f>
        <v>0</v>
      </c>
      <c r="D209" s="11">
        <f>'2.AF - Obliczenia'!D254</f>
        <v>0</v>
      </c>
      <c r="E209" s="11">
        <f>'2.AF - Obliczenia'!E254</f>
        <v>0</v>
      </c>
      <c r="F209" s="11">
        <f>'2.AF - Obliczenia'!F254</f>
        <v>0</v>
      </c>
      <c r="G209" s="11">
        <f>'2.AF - Obliczenia'!G254</f>
        <v>0</v>
      </c>
      <c r="H209" s="11">
        <f>'2.AF - Obliczenia'!H254</f>
        <v>0</v>
      </c>
      <c r="I209" s="11">
        <f>'2.AF - Obliczenia'!I254</f>
        <v>0</v>
      </c>
      <c r="J209" s="11">
        <f>'2.AF - Obliczenia'!J254</f>
        <v>0</v>
      </c>
      <c r="K209" s="11">
        <f>'2.AF - Obliczenia'!K254</f>
        <v>0</v>
      </c>
      <c r="L209" s="11">
        <f>'2.AF - Obliczenia'!L254</f>
        <v>0</v>
      </c>
      <c r="M209" s="11">
        <f>'2.AF - Obliczenia'!M254</f>
        <v>0</v>
      </c>
      <c r="N209" s="11">
        <f>'2.AF - Obliczenia'!N254</f>
        <v>0</v>
      </c>
      <c r="O209" s="11">
        <f>'2.AF - Obliczenia'!O254</f>
        <v>0</v>
      </c>
      <c r="P209" s="11">
        <f>'2.AF - Obliczenia'!P254</f>
        <v>0</v>
      </c>
    </row>
    <row r="210" spans="2:16">
      <c r="B210" s="15" t="s">
        <v>80</v>
      </c>
      <c r="C210" s="11">
        <f>'2.AF - Obliczenia'!C255</f>
        <v>0</v>
      </c>
      <c r="D210" s="11">
        <f>'2.AF - Obliczenia'!D255</f>
        <v>0</v>
      </c>
      <c r="E210" s="11">
        <f>'2.AF - Obliczenia'!E255</f>
        <v>0</v>
      </c>
      <c r="F210" s="11">
        <f>'2.AF - Obliczenia'!F255</f>
        <v>0</v>
      </c>
      <c r="G210" s="11">
        <f>'2.AF - Obliczenia'!G255</f>
        <v>0</v>
      </c>
      <c r="H210" s="11">
        <f>'2.AF - Obliczenia'!H255</f>
        <v>0</v>
      </c>
      <c r="I210" s="11">
        <f>'2.AF - Obliczenia'!I255</f>
        <v>0</v>
      </c>
      <c r="J210" s="11">
        <f>'2.AF - Obliczenia'!J255</f>
        <v>0</v>
      </c>
      <c r="K210" s="11">
        <f>'2.AF - Obliczenia'!K255</f>
        <v>0</v>
      </c>
      <c r="L210" s="11">
        <f>'2.AF - Obliczenia'!L255</f>
        <v>0</v>
      </c>
      <c r="M210" s="11">
        <f>'2.AF - Obliczenia'!M255</f>
        <v>0</v>
      </c>
      <c r="N210" s="11">
        <f>'2.AF - Obliczenia'!N255</f>
        <v>0</v>
      </c>
      <c r="O210" s="11">
        <f>'2.AF - Obliczenia'!O255</f>
        <v>0</v>
      </c>
      <c r="P210" s="11">
        <f>'2.AF - Obliczenia'!P255</f>
        <v>0</v>
      </c>
    </row>
    <row r="211" spans="2:16">
      <c r="B211" s="15" t="s">
        <v>81</v>
      </c>
      <c r="C211" s="11">
        <f>'2.AF - Obliczenia'!C256</f>
        <v>13117579</v>
      </c>
      <c r="D211" s="11">
        <f>'2.AF - Obliczenia'!D256</f>
        <v>13411324</v>
      </c>
      <c r="E211" s="11">
        <f>'2.AF - Obliczenia'!E256</f>
        <v>13164688.52</v>
      </c>
      <c r="F211" s="11">
        <f>'2.AF - Obliczenia'!F256</f>
        <v>14439777.49</v>
      </c>
      <c r="G211" s="11">
        <f>'2.AF - Obliczenia'!G256</f>
        <v>12910000</v>
      </c>
      <c r="H211" s="11">
        <f>'2.AF - Obliczenia'!H256</f>
        <v>14770000</v>
      </c>
      <c r="I211" s="11">
        <f>'2.AF - Obliczenia'!I256</f>
        <v>15200000</v>
      </c>
      <c r="J211" s="11">
        <f>'2.AF - Obliczenia'!J256</f>
        <v>15200000</v>
      </c>
      <c r="K211" s="11">
        <f>'2.AF - Obliczenia'!K256</f>
        <v>15200000</v>
      </c>
      <c r="L211" s="11">
        <f>'2.AF - Obliczenia'!L256</f>
        <v>15200000</v>
      </c>
      <c r="M211" s="11">
        <f>'2.AF - Obliczenia'!M256</f>
        <v>15000000</v>
      </c>
      <c r="N211" s="11">
        <f>'2.AF - Obliczenia'!N256</f>
        <v>15900000</v>
      </c>
      <c r="O211" s="11">
        <f>'2.AF - Obliczenia'!O256</f>
        <v>15340000</v>
      </c>
      <c r="P211" s="11">
        <f>'2.AF - Obliczenia'!P256</f>
        <v>9320000</v>
      </c>
    </row>
    <row r="212" spans="2:16">
      <c r="B212" s="15" t="s">
        <v>82</v>
      </c>
      <c r="C212" s="11">
        <f>'2.AF - Obliczenia'!C257</f>
        <v>0</v>
      </c>
      <c r="D212" s="11">
        <f>'2.AF - Obliczenia'!D257</f>
        <v>0</v>
      </c>
      <c r="E212" s="11">
        <f>'2.AF - Obliczenia'!E257</f>
        <v>0</v>
      </c>
      <c r="F212" s="11">
        <f>'2.AF - Obliczenia'!F257</f>
        <v>0</v>
      </c>
      <c r="G212" s="11">
        <f>'2.AF - Obliczenia'!G257</f>
        <v>0</v>
      </c>
      <c r="H212" s="11">
        <f>'2.AF - Obliczenia'!H257</f>
        <v>0</v>
      </c>
      <c r="I212" s="11">
        <f>'2.AF - Obliczenia'!I257</f>
        <v>0</v>
      </c>
      <c r="J212" s="11">
        <f>'2.AF - Obliczenia'!J257</f>
        <v>0</v>
      </c>
      <c r="K212" s="11">
        <f>'2.AF - Obliczenia'!K257</f>
        <v>0</v>
      </c>
      <c r="L212" s="11">
        <f>'2.AF - Obliczenia'!L257</f>
        <v>0</v>
      </c>
      <c r="M212" s="11">
        <f>'2.AF - Obliczenia'!M257</f>
        <v>0</v>
      </c>
      <c r="N212" s="11">
        <f>'2.AF - Obliczenia'!N257</f>
        <v>0</v>
      </c>
      <c r="O212" s="11">
        <f>'2.AF - Obliczenia'!O257</f>
        <v>0</v>
      </c>
      <c r="P212" s="11">
        <f>'2.AF - Obliczenia'!P257</f>
        <v>0</v>
      </c>
    </row>
    <row r="213" spans="2:16">
      <c r="B213" s="15" t="s">
        <v>83</v>
      </c>
      <c r="C213" s="11">
        <f>'2.AF - Obliczenia'!C258</f>
        <v>0</v>
      </c>
      <c r="D213" s="11">
        <f>'2.AF - Obliczenia'!D258</f>
        <v>0</v>
      </c>
      <c r="E213" s="11">
        <f>'2.AF - Obliczenia'!E258</f>
        <v>0</v>
      </c>
      <c r="F213" s="11">
        <f>'2.AF - Obliczenia'!F258</f>
        <v>0</v>
      </c>
      <c r="G213" s="11">
        <f>'2.AF - Obliczenia'!G258</f>
        <v>0</v>
      </c>
      <c r="H213" s="11">
        <f>'2.AF - Obliczenia'!H258</f>
        <v>0</v>
      </c>
      <c r="I213" s="11">
        <f>'2.AF - Obliczenia'!I258</f>
        <v>0</v>
      </c>
      <c r="J213" s="11">
        <f>'2.AF - Obliczenia'!J258</f>
        <v>0</v>
      </c>
      <c r="K213" s="11">
        <f>'2.AF - Obliczenia'!K258</f>
        <v>0</v>
      </c>
      <c r="L213" s="11">
        <f>'2.AF - Obliczenia'!L258</f>
        <v>0</v>
      </c>
      <c r="M213" s="11">
        <f>'2.AF - Obliczenia'!M258</f>
        <v>0</v>
      </c>
      <c r="N213" s="11">
        <f>'2.AF - Obliczenia'!N258</f>
        <v>0</v>
      </c>
      <c r="O213" s="11">
        <f>'2.AF - Obliczenia'!O258</f>
        <v>0</v>
      </c>
      <c r="P213" s="11">
        <f>'2.AF - Obliczenia'!P258</f>
        <v>0</v>
      </c>
    </row>
    <row r="214" spans="2:16">
      <c r="B214" s="15" t="s">
        <v>84</v>
      </c>
      <c r="C214" s="11">
        <f>'2.AF - Obliczenia'!C259</f>
        <v>12257000</v>
      </c>
      <c r="D214" s="11">
        <f>'2.AF - Obliczenia'!D259</f>
        <v>11382490</v>
      </c>
      <c r="E214" s="11">
        <f>'2.AF - Obliczenia'!E259</f>
        <v>10506115</v>
      </c>
      <c r="F214" s="11">
        <f>'2.AF - Obliczenia'!F259</f>
        <v>9643171</v>
      </c>
      <c r="G214" s="11">
        <f>'2.AF - Obliczenia'!G259</f>
        <v>8728560</v>
      </c>
      <c r="H214" s="11">
        <f>'2.AF - Obliczenia'!H259</f>
        <v>7844001</v>
      </c>
      <c r="I214" s="11">
        <f>'2.AF - Obliczenia'!I259</f>
        <v>7196045</v>
      </c>
      <c r="J214" s="11">
        <f>'2.AF - Obliczenia'!J259</f>
        <v>6231836</v>
      </c>
      <c r="K214" s="11">
        <f>'2.AF - Obliczenia'!K259</f>
        <v>5200784</v>
      </c>
      <c r="L214" s="11">
        <f>'2.AF - Obliczenia'!L259</f>
        <v>4184584</v>
      </c>
      <c r="M214" s="11">
        <f>'2.AF - Obliczenia'!M259</f>
        <v>3182734</v>
      </c>
      <c r="N214" s="11">
        <f>'2.AF - Obliczenia'!N259</f>
        <v>2193450</v>
      </c>
      <c r="O214" s="11">
        <f>'2.AF - Obliczenia'!O259</f>
        <v>1143450</v>
      </c>
      <c r="P214" s="11">
        <f>'2.AF - Obliczenia'!P259</f>
        <v>688195</v>
      </c>
    </row>
    <row r="215" spans="2:16">
      <c r="B215" s="7" t="s">
        <v>85</v>
      </c>
      <c r="C215" s="8">
        <f>'2.AF - Obliczenia'!C260</f>
        <v>81465885</v>
      </c>
      <c r="D215" s="8">
        <f>'2.AF - Obliczenia'!D260</f>
        <v>34462777</v>
      </c>
      <c r="E215" s="8">
        <f>'2.AF - Obliczenia'!E260</f>
        <v>-8945321.5199999996</v>
      </c>
      <c r="F215" s="8">
        <f>'2.AF - Obliczenia'!F260</f>
        <v>-24082948.490000002</v>
      </c>
      <c r="G215" s="8">
        <f>'2.AF - Obliczenia'!G260</f>
        <v>-21638560</v>
      </c>
      <c r="H215" s="8">
        <f>'2.AF - Obliczenia'!H260</f>
        <v>-22614001</v>
      </c>
      <c r="I215" s="8">
        <f>'2.AF - Obliczenia'!I260</f>
        <v>-22396045</v>
      </c>
      <c r="J215" s="8">
        <f>'2.AF - Obliczenia'!J260</f>
        <v>-21431836</v>
      </c>
      <c r="K215" s="8">
        <f>'2.AF - Obliczenia'!K260</f>
        <v>-20400784</v>
      </c>
      <c r="L215" s="8">
        <f>'2.AF - Obliczenia'!L260</f>
        <v>-19384584</v>
      </c>
      <c r="M215" s="8">
        <f>'2.AF - Obliczenia'!M260</f>
        <v>-18182734</v>
      </c>
      <c r="N215" s="8">
        <f>'2.AF - Obliczenia'!N260</f>
        <v>-18093450</v>
      </c>
      <c r="O215" s="8">
        <f>'2.AF - Obliczenia'!O260</f>
        <v>-16483450</v>
      </c>
      <c r="P215" s="8">
        <f>'2.AF - Obliczenia'!P260</f>
        <v>-10008195</v>
      </c>
    </row>
    <row r="216" spans="2:16" ht="20.399999999999999">
      <c r="B216" s="7" t="s">
        <v>86</v>
      </c>
      <c r="C216" s="8">
        <f>'2.AF - Obliczenia'!C261</f>
        <v>0</v>
      </c>
      <c r="D216" s="8">
        <f>'2.AF - Obliczenia'!D261</f>
        <v>0</v>
      </c>
      <c r="E216" s="8">
        <f>'2.AF - Obliczenia'!E261</f>
        <v>-1.862645149230957E-8</v>
      </c>
      <c r="F216" s="8">
        <f>'2.AF - Obliczenia'!F261</f>
        <v>0</v>
      </c>
      <c r="G216" s="8">
        <f>'2.AF - Obliczenia'!G261</f>
        <v>0</v>
      </c>
      <c r="H216" s="8">
        <f>'2.AF - Obliczenia'!H261</f>
        <v>0</v>
      </c>
      <c r="I216" s="8">
        <f>'2.AF - Obliczenia'!I261</f>
        <v>0</v>
      </c>
      <c r="J216" s="8">
        <f>'2.AF - Obliczenia'!J261</f>
        <v>0</v>
      </c>
      <c r="K216" s="8">
        <f>'2.AF - Obliczenia'!K261</f>
        <v>0</v>
      </c>
      <c r="L216" s="8">
        <f>'2.AF - Obliczenia'!L261</f>
        <v>0</v>
      </c>
      <c r="M216" s="8">
        <f>'2.AF - Obliczenia'!M261</f>
        <v>0</v>
      </c>
      <c r="N216" s="8">
        <f>'2.AF - Obliczenia'!N261</f>
        <v>0</v>
      </c>
      <c r="O216" s="8">
        <f>'2.AF - Obliczenia'!O261</f>
        <v>0</v>
      </c>
      <c r="P216" s="8">
        <f>'2.AF - Obliczenia'!P261</f>
        <v>0</v>
      </c>
    </row>
    <row r="217" spans="2:16">
      <c r="B217" s="7" t="s">
        <v>87</v>
      </c>
      <c r="C217" s="8">
        <f>'2.AF - Obliczenia'!C262</f>
        <v>66261901.229999997</v>
      </c>
      <c r="D217" s="8">
        <f>'2.AF - Obliczenia'!D262</f>
        <v>66261901.229999997</v>
      </c>
      <c r="E217" s="8">
        <f>'2.AF - Obliczenia'!E262</f>
        <v>66261901.229999997</v>
      </c>
      <c r="F217" s="8">
        <f>'2.AF - Obliczenia'!F262</f>
        <v>66261901.229999974</v>
      </c>
      <c r="G217" s="8">
        <f>'2.AF - Obliczenia'!G262</f>
        <v>66261901.229999974</v>
      </c>
      <c r="H217" s="8">
        <f>'2.AF - Obliczenia'!H262</f>
        <v>66261901.229999974</v>
      </c>
      <c r="I217" s="8">
        <f>'2.AF - Obliczenia'!I262</f>
        <v>66261901.229999974</v>
      </c>
      <c r="J217" s="8">
        <f>'2.AF - Obliczenia'!J262</f>
        <v>66261901.229999974</v>
      </c>
      <c r="K217" s="8">
        <f>'2.AF - Obliczenia'!K262</f>
        <v>66261901.229999974</v>
      </c>
      <c r="L217" s="8">
        <f>'2.AF - Obliczenia'!L262</f>
        <v>66261901.229999974</v>
      </c>
      <c r="M217" s="8">
        <f>'2.AF - Obliczenia'!M262</f>
        <v>66261901.229999974</v>
      </c>
      <c r="N217" s="8">
        <f>'2.AF - Obliczenia'!N262</f>
        <v>66261901.229999974</v>
      </c>
      <c r="O217" s="8">
        <f>'2.AF - Obliczenia'!O262</f>
        <v>66261901.229999974</v>
      </c>
      <c r="P217" s="8">
        <f>'2.AF - Obliczenia'!P262</f>
        <v>66261901.229999974</v>
      </c>
    </row>
    <row r="218" spans="2:16">
      <c r="B218" s="7" t="s">
        <v>88</v>
      </c>
      <c r="C218" s="8">
        <f>'2.AF - Obliczenia'!C263</f>
        <v>66261901.229999997</v>
      </c>
      <c r="D218" s="8">
        <f>'2.AF - Obliczenia'!D263</f>
        <v>66261901.229999997</v>
      </c>
      <c r="E218" s="8">
        <f>'2.AF - Obliczenia'!E263</f>
        <v>66261901.229999974</v>
      </c>
      <c r="F218" s="8">
        <f>'2.AF - Obliczenia'!F263</f>
        <v>66261901.229999974</v>
      </c>
      <c r="G218" s="8">
        <f>'2.AF - Obliczenia'!G263</f>
        <v>66261901.229999974</v>
      </c>
      <c r="H218" s="8">
        <f>'2.AF - Obliczenia'!H263</f>
        <v>66261901.229999974</v>
      </c>
      <c r="I218" s="8">
        <f>'2.AF - Obliczenia'!I263</f>
        <v>66261901.229999974</v>
      </c>
      <c r="J218" s="8">
        <f>'2.AF - Obliczenia'!J263</f>
        <v>66261901.229999974</v>
      </c>
      <c r="K218" s="8">
        <f>'2.AF - Obliczenia'!K263</f>
        <v>66261901.229999974</v>
      </c>
      <c r="L218" s="8">
        <f>'2.AF - Obliczenia'!L263</f>
        <v>66261901.229999974</v>
      </c>
      <c r="M218" s="8">
        <f>'2.AF - Obliczenia'!M263</f>
        <v>66261901.229999974</v>
      </c>
      <c r="N218" s="8">
        <f>'2.AF - Obliczenia'!N263</f>
        <v>66261901.229999974</v>
      </c>
      <c r="O218" s="8">
        <f>'2.AF - Obliczenia'!O263</f>
        <v>66261901.229999974</v>
      </c>
      <c r="P218" s="8">
        <f>'2.AF - Obliczenia'!P263</f>
        <v>66261901.229999974</v>
      </c>
    </row>
  </sheetData>
  <conditionalFormatting sqref="C175:P175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76:P176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80:P180">
    <cfRule type="cellIs" dxfId="1" priority="1" operator="equal">
      <formula>"NIE"</formula>
    </cfRule>
    <cfRule type="cellIs" dxfId="0" priority="2" operator="equal">
      <formula>"TAK"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1. AF - Założenia</vt:lpstr>
      <vt:lpstr>2.AF - Obliczenia</vt:lpstr>
      <vt:lpstr>3. AF  - Wyniki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2025-01-14T09:52:46Z</dcterms:modified>
</cp:coreProperties>
</file>